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19440" windowHeight="13995"/>
  </bookViews>
  <sheets>
    <sheet name="Rekapitulácia stavby" sheetId="1" r:id="rId1"/>
    <sheet name="1227b - Oprava vodovodnéh..." sheetId="2" r:id="rId2"/>
  </sheets>
  <definedNames>
    <definedName name="_xlnm.Print_Titles" localSheetId="1">'1227b - Oprava vodovodnéh...'!$115:$115</definedName>
    <definedName name="_xlnm.Print_Titles" localSheetId="0">'Rekapitulácia stavby'!$85:$85</definedName>
    <definedName name="_xlnm.Print_Area" localSheetId="1">'1227b - Oprava vodovodnéh...'!$C$4:$Q$70,'1227b - Oprava vodovodnéh...'!$C$76:$Q$100,'1227b - Oprava vodovodnéh...'!$C$106:$Q$151</definedName>
    <definedName name="_xlnm.Print_Area" localSheetId="0">'Rekapitulácia stavby'!$C$4:$AP$70,'Rekapitulácia stavby'!$C$76:$AP$96</definedName>
  </definedNames>
  <calcPr calcId="145621"/>
</workbook>
</file>

<file path=xl/calcChain.xml><?xml version="1.0" encoding="utf-8"?>
<calcChain xmlns="http://schemas.openxmlformats.org/spreadsheetml/2006/main">
  <c r="BK118" i="2" l="1"/>
  <c r="N118" i="2" s="1"/>
  <c r="N89" i="2" s="1"/>
  <c r="AY88" i="1"/>
  <c r="AX88" i="1"/>
  <c r="BI151" i="2"/>
  <c r="BH151" i="2"/>
  <c r="BG151" i="2"/>
  <c r="BE151" i="2"/>
  <c r="BK151" i="2"/>
  <c r="N151" i="2" s="1"/>
  <c r="BF151" i="2" s="1"/>
  <c r="BI150" i="2"/>
  <c r="BH150" i="2"/>
  <c r="BG150" i="2"/>
  <c r="BE150" i="2"/>
  <c r="BK150" i="2"/>
  <c r="N150" i="2" s="1"/>
  <c r="BF150" i="2" s="1"/>
  <c r="BI149" i="2"/>
  <c r="BH149" i="2"/>
  <c r="BG149" i="2"/>
  <c r="BE149" i="2"/>
  <c r="N149" i="2"/>
  <c r="BF149" i="2" s="1"/>
  <c r="BK149" i="2"/>
  <c r="BI148" i="2"/>
  <c r="BH148" i="2"/>
  <c r="BG148" i="2"/>
  <c r="BE148" i="2"/>
  <c r="N148" i="2"/>
  <c r="BF148" i="2" s="1"/>
  <c r="BK148" i="2"/>
  <c r="BI147" i="2"/>
  <c r="BH147" i="2"/>
  <c r="BG147" i="2"/>
  <c r="BE147" i="2"/>
  <c r="BK147" i="2"/>
  <c r="BK146" i="2" s="1"/>
  <c r="N146" i="2" s="1"/>
  <c r="N90" i="2" s="1"/>
  <c r="BI145" i="2"/>
  <c r="BH145" i="2"/>
  <c r="BG145" i="2"/>
  <c r="BE145" i="2"/>
  <c r="AA145" i="2"/>
  <c r="Y145" i="2"/>
  <c r="W145" i="2"/>
  <c r="BK145" i="2"/>
  <c r="N145" i="2"/>
  <c r="BF145" i="2" s="1"/>
  <c r="BI144" i="2"/>
  <c r="BH144" i="2"/>
  <c r="BG144" i="2"/>
  <c r="BF144" i="2"/>
  <c r="BE144" i="2"/>
  <c r="AA144" i="2"/>
  <c r="Y144" i="2"/>
  <c r="W144" i="2"/>
  <c r="BK144" i="2"/>
  <c r="N144" i="2"/>
  <c r="BI143" i="2"/>
  <c r="BH143" i="2"/>
  <c r="BG143" i="2"/>
  <c r="BE143" i="2"/>
  <c r="AA143" i="2"/>
  <c r="Y143" i="2"/>
  <c r="W143" i="2"/>
  <c r="BK143" i="2"/>
  <c r="N143" i="2"/>
  <c r="BF143" i="2" s="1"/>
  <c r="BI142" i="2"/>
  <c r="BH142" i="2"/>
  <c r="BG142" i="2"/>
  <c r="BF142" i="2"/>
  <c r="BE142" i="2"/>
  <c r="AA142" i="2"/>
  <c r="Y142" i="2"/>
  <c r="W142" i="2"/>
  <c r="BK142" i="2"/>
  <c r="N142" i="2"/>
  <c r="BI141" i="2"/>
  <c r="BH141" i="2"/>
  <c r="BG141" i="2"/>
  <c r="BE141" i="2"/>
  <c r="AA141" i="2"/>
  <c r="Y141" i="2"/>
  <c r="W141" i="2"/>
  <c r="BK141" i="2"/>
  <c r="N141" i="2"/>
  <c r="BF141" i="2" s="1"/>
  <c r="BI140" i="2"/>
  <c r="BH140" i="2"/>
  <c r="BG140" i="2"/>
  <c r="BF140" i="2"/>
  <c r="BE140" i="2"/>
  <c r="AA140" i="2"/>
  <c r="Y140" i="2"/>
  <c r="W140" i="2"/>
  <c r="BK140" i="2"/>
  <c r="N140" i="2"/>
  <c r="BI139" i="2"/>
  <c r="BH139" i="2"/>
  <c r="BG139" i="2"/>
  <c r="BE139" i="2"/>
  <c r="AA139" i="2"/>
  <c r="Y139" i="2"/>
  <c r="W139" i="2"/>
  <c r="BK139" i="2"/>
  <c r="N139" i="2"/>
  <c r="BF139" i="2" s="1"/>
  <c r="BI138" i="2"/>
  <c r="BH138" i="2"/>
  <c r="BG138" i="2"/>
  <c r="BF138" i="2"/>
  <c r="BE138" i="2"/>
  <c r="AA138" i="2"/>
  <c r="Y138" i="2"/>
  <c r="W138" i="2"/>
  <c r="BK138" i="2"/>
  <c r="N138" i="2"/>
  <c r="BI137" i="2"/>
  <c r="BH137" i="2"/>
  <c r="BG137" i="2"/>
  <c r="BE137" i="2"/>
  <c r="AA137" i="2"/>
  <c r="Y137" i="2"/>
  <c r="W137" i="2"/>
  <c r="BK137" i="2"/>
  <c r="N137" i="2"/>
  <c r="BF137" i="2" s="1"/>
  <c r="BI136" i="2"/>
  <c r="BH136" i="2"/>
  <c r="BG136" i="2"/>
  <c r="BF136" i="2"/>
  <c r="BE136" i="2"/>
  <c r="AA136" i="2"/>
  <c r="Y136" i="2"/>
  <c r="W136" i="2"/>
  <c r="BK136" i="2"/>
  <c r="N136" i="2"/>
  <c r="BI135" i="2"/>
  <c r="BH135" i="2"/>
  <c r="BG135" i="2"/>
  <c r="BE135" i="2"/>
  <c r="AA135" i="2"/>
  <c r="Y135" i="2"/>
  <c r="W135" i="2"/>
  <c r="BK135" i="2"/>
  <c r="N135" i="2"/>
  <c r="BF135" i="2" s="1"/>
  <c r="BI134" i="2"/>
  <c r="BH134" i="2"/>
  <c r="BG134" i="2"/>
  <c r="BF134" i="2"/>
  <c r="BE134" i="2"/>
  <c r="AA134" i="2"/>
  <c r="Y134" i="2"/>
  <c r="W134" i="2"/>
  <c r="BK134" i="2"/>
  <c r="N134" i="2"/>
  <c r="BI133" i="2"/>
  <c r="BH133" i="2"/>
  <c r="BG133" i="2"/>
  <c r="BE133" i="2"/>
  <c r="AA133" i="2"/>
  <c r="Y133" i="2"/>
  <c r="W133" i="2"/>
  <c r="BK133" i="2"/>
  <c r="N133" i="2"/>
  <c r="BF133" i="2" s="1"/>
  <c r="BI132" i="2"/>
  <c r="BH132" i="2"/>
  <c r="BG132" i="2"/>
  <c r="BF132" i="2"/>
  <c r="BE132" i="2"/>
  <c r="AA132" i="2"/>
  <c r="Y132" i="2"/>
  <c r="W132" i="2"/>
  <c r="BK132" i="2"/>
  <c r="N132" i="2"/>
  <c r="BI131" i="2"/>
  <c r="BH131" i="2"/>
  <c r="BG131" i="2"/>
  <c r="BE131" i="2"/>
  <c r="AA131" i="2"/>
  <c r="Y131" i="2"/>
  <c r="W131" i="2"/>
  <c r="BK131" i="2"/>
  <c r="N131" i="2"/>
  <c r="BF131" i="2" s="1"/>
  <c r="BI130" i="2"/>
  <c r="BH130" i="2"/>
  <c r="BG130" i="2"/>
  <c r="BF130" i="2"/>
  <c r="BE130" i="2"/>
  <c r="AA130" i="2"/>
  <c r="Y130" i="2"/>
  <c r="W130" i="2"/>
  <c r="BK130" i="2"/>
  <c r="N130" i="2"/>
  <c r="BI129" i="2"/>
  <c r="BH129" i="2"/>
  <c r="BG129" i="2"/>
  <c r="BE129" i="2"/>
  <c r="AA129" i="2"/>
  <c r="Y129" i="2"/>
  <c r="W129" i="2"/>
  <c r="BK129" i="2"/>
  <c r="N129" i="2"/>
  <c r="BF129" i="2" s="1"/>
  <c r="BI128" i="2"/>
  <c r="BH128" i="2"/>
  <c r="BG128" i="2"/>
  <c r="BF128" i="2"/>
  <c r="BE128" i="2"/>
  <c r="AA128" i="2"/>
  <c r="Y128" i="2"/>
  <c r="W128" i="2"/>
  <c r="BK128" i="2"/>
  <c r="N128" i="2"/>
  <c r="BI127" i="2"/>
  <c r="BH127" i="2"/>
  <c r="BG127" i="2"/>
  <c r="BE127" i="2"/>
  <c r="AA127" i="2"/>
  <c r="Y127" i="2"/>
  <c r="W127" i="2"/>
  <c r="BK127" i="2"/>
  <c r="N127" i="2"/>
  <c r="BF127" i="2" s="1"/>
  <c r="BI126" i="2"/>
  <c r="BH126" i="2"/>
  <c r="BG126" i="2"/>
  <c r="BF126" i="2"/>
  <c r="BE126" i="2"/>
  <c r="AA126" i="2"/>
  <c r="Y126" i="2"/>
  <c r="W126" i="2"/>
  <c r="BK126" i="2"/>
  <c r="N126" i="2"/>
  <c r="BI125" i="2"/>
  <c r="BH125" i="2"/>
  <c r="BG125" i="2"/>
  <c r="BE125" i="2"/>
  <c r="AA125" i="2"/>
  <c r="Y125" i="2"/>
  <c r="W125" i="2"/>
  <c r="BK125" i="2"/>
  <c r="N125" i="2"/>
  <c r="BF125" i="2" s="1"/>
  <c r="BI124" i="2"/>
  <c r="BH124" i="2"/>
  <c r="BG124" i="2"/>
  <c r="BF124" i="2"/>
  <c r="BE124" i="2"/>
  <c r="AA124" i="2"/>
  <c r="Y124" i="2"/>
  <c r="W124" i="2"/>
  <c r="BK124" i="2"/>
  <c r="N124" i="2"/>
  <c r="BI123" i="2"/>
  <c r="BH123" i="2"/>
  <c r="BG123" i="2"/>
  <c r="BE123" i="2"/>
  <c r="AA123" i="2"/>
  <c r="Y123" i="2"/>
  <c r="W123" i="2"/>
  <c r="BK123" i="2"/>
  <c r="N123" i="2"/>
  <c r="BF123" i="2" s="1"/>
  <c r="BI122" i="2"/>
  <c r="BH122" i="2"/>
  <c r="BG122" i="2"/>
  <c r="BF122" i="2"/>
  <c r="BE122" i="2"/>
  <c r="AA122" i="2"/>
  <c r="Y122" i="2"/>
  <c r="W122" i="2"/>
  <c r="BK122" i="2"/>
  <c r="N122" i="2"/>
  <c r="BI121" i="2"/>
  <c r="BH121" i="2"/>
  <c r="BG121" i="2"/>
  <c r="BE121" i="2"/>
  <c r="AA121" i="2"/>
  <c r="Y121" i="2"/>
  <c r="W121" i="2"/>
  <c r="BK121" i="2"/>
  <c r="N121" i="2"/>
  <c r="BF121" i="2" s="1"/>
  <c r="BI120" i="2"/>
  <c r="BH120" i="2"/>
  <c r="BG120" i="2"/>
  <c r="BF120" i="2"/>
  <c r="BE120" i="2"/>
  <c r="AA120" i="2"/>
  <c r="Y120" i="2"/>
  <c r="W120" i="2"/>
  <c r="BK120" i="2"/>
  <c r="N120" i="2"/>
  <c r="BI119" i="2"/>
  <c r="BH119" i="2"/>
  <c r="H34" i="2" s="1"/>
  <c r="BC88" i="1" s="1"/>
  <c r="BC87" i="1" s="1"/>
  <c r="BG119" i="2"/>
  <c r="BE119" i="2"/>
  <c r="AA119" i="2"/>
  <c r="AA118" i="2" s="1"/>
  <c r="AA117" i="2" s="1"/>
  <c r="AA116" i="2" s="1"/>
  <c r="Y119" i="2"/>
  <c r="Y118" i="2" s="1"/>
  <c r="Y117" i="2" s="1"/>
  <c r="Y116" i="2" s="1"/>
  <c r="W119" i="2"/>
  <c r="W118" i="2" s="1"/>
  <c r="W117" i="2" s="1"/>
  <c r="W116" i="2" s="1"/>
  <c r="AU88" i="1" s="1"/>
  <c r="AU87" i="1" s="1"/>
  <c r="BK119" i="2"/>
  <c r="N119" i="2"/>
  <c r="BF119" i="2" s="1"/>
  <c r="M113" i="2"/>
  <c r="F113" i="2"/>
  <c r="F112" i="2"/>
  <c r="F110" i="2"/>
  <c r="F108" i="2"/>
  <c r="BI98" i="2"/>
  <c r="BH98" i="2"/>
  <c r="BG98" i="2"/>
  <c r="BE98" i="2"/>
  <c r="BI97" i="2"/>
  <c r="BH97" i="2"/>
  <c r="BG97" i="2"/>
  <c r="BE97" i="2"/>
  <c r="BI96" i="2"/>
  <c r="BH96" i="2"/>
  <c r="BG96" i="2"/>
  <c r="BE96" i="2"/>
  <c r="BI95" i="2"/>
  <c r="BH95" i="2"/>
  <c r="BG95" i="2"/>
  <c r="BE95" i="2"/>
  <c r="BI94" i="2"/>
  <c r="BH94" i="2"/>
  <c r="BG94" i="2"/>
  <c r="BE94" i="2"/>
  <c r="M31" i="2" s="1"/>
  <c r="AV88" i="1" s="1"/>
  <c r="BI93" i="2"/>
  <c r="H35" i="2" s="1"/>
  <c r="BD88" i="1" s="1"/>
  <c r="BD87" i="1" s="1"/>
  <c r="W35" i="1" s="1"/>
  <c r="BH93" i="2"/>
  <c r="BG93" i="2"/>
  <c r="H33" i="2" s="1"/>
  <c r="BB88" i="1" s="1"/>
  <c r="BB87" i="1" s="1"/>
  <c r="BE93" i="2"/>
  <c r="H31" i="2" s="1"/>
  <c r="AZ88" i="1" s="1"/>
  <c r="AZ87" i="1" s="1"/>
  <c r="M83" i="2"/>
  <c r="F82" i="2"/>
  <c r="F80" i="2"/>
  <c r="F78" i="2"/>
  <c r="O17" i="2"/>
  <c r="E17" i="2"/>
  <c r="M82" i="2" s="1"/>
  <c r="O16" i="2"/>
  <c r="O14" i="2"/>
  <c r="E14" i="2"/>
  <c r="F83" i="2" s="1"/>
  <c r="O8" i="2"/>
  <c r="M80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4" i="1" l="1"/>
  <c r="AY87" i="1"/>
  <c r="AV87" i="1"/>
  <c r="AX87" i="1"/>
  <c r="W33" i="1"/>
  <c r="M112" i="2"/>
  <c r="BK117" i="2"/>
  <c r="M110" i="2"/>
  <c r="N147" i="2"/>
  <c r="BF147" i="2" s="1"/>
  <c r="BK116" i="2" l="1"/>
  <c r="N116" i="2" s="1"/>
  <c r="N87" i="2" s="1"/>
  <c r="N117" i="2"/>
  <c r="N88" i="2" s="1"/>
  <c r="N97" i="2" l="1"/>
  <c r="BF97" i="2" s="1"/>
  <c r="N95" i="2"/>
  <c r="BF95" i="2" s="1"/>
  <c r="N93" i="2"/>
  <c r="N98" i="2"/>
  <c r="BF98" i="2" s="1"/>
  <c r="N96" i="2"/>
  <c r="BF96" i="2" s="1"/>
  <c r="N94" i="2"/>
  <c r="BF94" i="2" s="1"/>
  <c r="M26" i="2"/>
  <c r="N92" i="2" l="1"/>
  <c r="BF93" i="2"/>
  <c r="M32" i="2" l="1"/>
  <c r="AW88" i="1" s="1"/>
  <c r="AT88" i="1" s="1"/>
  <c r="H32" i="2"/>
  <c r="BA88" i="1" s="1"/>
  <c r="BA87" i="1" s="1"/>
  <c r="M27" i="2"/>
  <c r="L100" i="2"/>
  <c r="W32" i="1" l="1"/>
  <c r="AW87" i="1"/>
  <c r="AS88" i="1"/>
  <c r="AS87" i="1" s="1"/>
  <c r="M29" i="2"/>
  <c r="AG88" i="1" l="1"/>
  <c r="L37" i="2"/>
  <c r="AK32" i="1"/>
  <c r="AT87" i="1"/>
  <c r="AN88" i="1" l="1"/>
  <c r="AG87" i="1"/>
  <c r="AK26" i="1" l="1"/>
  <c r="AG94" i="1"/>
  <c r="AG93" i="1"/>
  <c r="AG92" i="1"/>
  <c r="AG91" i="1"/>
  <c r="AN87" i="1"/>
  <c r="CD92" i="1" l="1"/>
  <c r="AV92" i="1"/>
  <c r="BY92" i="1" s="1"/>
  <c r="CD93" i="1"/>
  <c r="AV93" i="1"/>
  <c r="BY93" i="1" s="1"/>
  <c r="CD94" i="1"/>
  <c r="AV94" i="1"/>
  <c r="BY94" i="1" s="1"/>
  <c r="AG90" i="1"/>
  <c r="AN91" i="1"/>
  <c r="AV91" i="1"/>
  <c r="BY91" i="1" s="1"/>
  <c r="CD91" i="1"/>
  <c r="W31" i="1" s="1"/>
  <c r="AK27" i="1" l="1"/>
  <c r="AK29" i="1" s="1"/>
  <c r="AK37" i="1" s="1"/>
  <c r="AG96" i="1"/>
  <c r="AN92" i="1"/>
  <c r="AN90" i="1" s="1"/>
  <c r="AN96" i="1" s="1"/>
  <c r="AK31" i="1"/>
  <c r="AN94" i="1"/>
  <c r="AN93" i="1"/>
</calcChain>
</file>

<file path=xl/sharedStrings.xml><?xml version="1.0" encoding="utf-8"?>
<sst xmlns="http://schemas.openxmlformats.org/spreadsheetml/2006/main" count="750" uniqueCount="247">
  <si>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</si>
  <si>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</si>
  <si>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</si>
  <si>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</si>
  <si>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</si>
  <si>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</si>
  <si>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</si>
  <si>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</si>
  <si>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</si>
  <si>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</si>
  <si>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</si>
  <si>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</si>
  <si>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</si>
  <si>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</si>
  <si>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</si>
  <si>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1227b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</si>
  <si>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</si>
  <si>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</si>
  <si>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Oprava vodovodného rozvodu v suteréne</t>
  </si>
  <si>
    <t>JKSO:</t>
  </si>
  <si>
    <t/>
  </si>
  <si>
    <t>KS:</t>
  </si>
  <si>
    <t>Miesto:</t>
  </si>
  <si>
    <t>Senica</t>
  </si>
  <si>
    <t>Dátum:</t>
  </si>
  <si>
    <t>Objednávateľ:</t>
  </si>
  <si>
    <t>IČO:</t>
  </si>
  <si>
    <t>III. ZŠ  Senica</t>
  </si>
  <si>
    <t>IČO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</si>
  <si>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</si>
  <si>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</si>
  <si>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</si>
  <si>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</si>
  <si>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</si>
  <si>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</si>
  <si>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</si>
  <si>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Ing. Juraj Havetta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</si>
  <si>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</si>
  <si>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</si>
  <si>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</si>
  <si>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</si>
  <si>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</si>
  <si>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</si>
  <si>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</si>
  <si>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</si>
  <si>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</si>
  <si>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</si>
  <si>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</si>
  <si>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</si>
  <si>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</si>
  <si>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</si>
  <si>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</si>
  <si>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</si>
  <si>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</si>
  <si>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</si>
  <si>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</si>
  <si>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</si>
  <si>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</si>
  <si>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</si>
  <si>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</si>
  <si>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</si>
  <si>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</si>
  <si>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</si>
  <si>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</si>
  <si>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</si>
  <si>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</si>
  <si>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</si>
  <si>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</si>
  <si>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</si>
  <si>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</si>
  <si>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</si>
  <si>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</si>
  <si>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</si>
  <si>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</si>
  <si>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</si>
  <si>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</si>
  <si>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</si>
  <si>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</si>
  <si>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</si>
  <si>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{25665b37-4f55-47bf-903b-6d22ea3ba741}</t>
  </si>
  <si>
    <t>{00000000-0000-0000-0000-000000000000}</t>
  </si>
  <si>
    <t>/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</si>
  <si>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</si>
  <si>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</si>
  <si>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</si>
  <si>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</si>
  <si>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</si>
  <si>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</si>
  <si>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</si>
  <si>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</si>
  <si>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</si>
  <si>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</si>
  <si>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</si>
  <si>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</si>
  <si>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</si>
  <si>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</si>
  <si>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</si>
  <si>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</si>
  <si>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</si>
  <si>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</si>
  <si>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</si>
  <si>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</si>
  <si>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</si>
  <si>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</si>
  <si>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</si>
  <si>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PSV - Práce a dodávky PSV</t>
  </si>
  <si>
    <t xml:space="preserve">    722 - Zdravotechnika - vnútorný vodovod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</si>
  <si>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</si>
  <si>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</si>
  <si>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</si>
  <si>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</si>
  <si>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</si>
  <si>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</si>
  <si>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</si>
  <si>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</si>
  <si>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</si>
  <si>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</si>
  <si>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</si>
  <si>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</si>
  <si>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</si>
  <si>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</si>
  <si>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</si>
  <si>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</si>
  <si>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</si>
  <si>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</si>
  <si>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</si>
  <si>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</si>
  <si>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</si>
  <si>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</si>
  <si>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</si>
  <si>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</si>
  <si>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</si>
  <si>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</si>
  <si>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</si>
  <si>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722130212</t>
  </si>
  <si>
    <t>Potrubie z oceľ.rúr pozink.bezšvík.bežných-11 353.0, 10 004.0 zvarov. bežných-11 343.00 DN 20</t>
  </si>
  <si>
    <t>m</t>
  </si>
  <si>
    <t>16</t>
  </si>
  <si>
    <t>1183620622</t>
  </si>
  <si>
    <t>722130213</t>
  </si>
  <si>
    <t>Potrubie z oceľ.rúr pozink.bezšvík.bežných-11 353.0, 10 004.0 zvarov. bežných-11 343.00  DN 25 - 1"</t>
  </si>
  <si>
    <t>-576875185</t>
  </si>
  <si>
    <t>3</t>
  </si>
  <si>
    <t>722130215</t>
  </si>
  <si>
    <t>Potrubie z oceľ.rúr pozink.bezšvík.bežných-11 353.0, 10 004.0 zvarov. bežných-11 343.00  DN 40 - 6/4"</t>
  </si>
  <si>
    <t>1517736441</t>
  </si>
  <si>
    <t>4</t>
  </si>
  <si>
    <t>M</t>
  </si>
  <si>
    <t>5512909850</t>
  </si>
  <si>
    <t>Odbočka závitová T-kus DN 40/20 oceľ pozink</t>
  </si>
  <si>
    <t>ks</t>
  </si>
  <si>
    <t>32</t>
  </si>
  <si>
    <t>2136462755</t>
  </si>
  <si>
    <t>5</t>
  </si>
  <si>
    <t>722130216</t>
  </si>
  <si>
    <t>Potrubie z oceľ.rúr pozink.bezšvík.bežných-11 353.0, 10 004.0 zvarov. bežných-11 343.00  DN 50 - 2"</t>
  </si>
  <si>
    <t>-1552543461</t>
  </si>
  <si>
    <t>6</t>
  </si>
  <si>
    <t>5512909920</t>
  </si>
  <si>
    <t>Odbočka závitová T-kus DN 50/20 oceľ pozink</t>
  </si>
  <si>
    <t>-461842063</t>
  </si>
  <si>
    <t>7</t>
  </si>
  <si>
    <t>5512909930</t>
  </si>
  <si>
    <t>Odbočka závitová T-kus DN 50/32 oceľ pozink</t>
  </si>
  <si>
    <t>-1550040073</t>
  </si>
  <si>
    <t>8</t>
  </si>
  <si>
    <t>5512909940</t>
  </si>
  <si>
    <t>Odbočka závitová T-kus DN 50/40 oceľ pozink</t>
  </si>
  <si>
    <t>-1270255402</t>
  </si>
  <si>
    <t>9</t>
  </si>
  <si>
    <t>5512909950</t>
  </si>
  <si>
    <t>Odbočka závitová T-kus DN 50/50 oceľ pozink</t>
  </si>
  <si>
    <t>1775759957</t>
  </si>
  <si>
    <t>10</t>
  </si>
  <si>
    <t>5512908830</t>
  </si>
  <si>
    <t>Vsuvka redukčná 2"x3/4" závitová pozinkovaná</t>
  </si>
  <si>
    <t>-1264917687</t>
  </si>
  <si>
    <t>11</t>
  </si>
  <si>
    <t>5512908840</t>
  </si>
  <si>
    <t>Vsuvka redukčná 2"x6/4" závitová pozinkovaná</t>
  </si>
  <si>
    <t>250834432</t>
  </si>
  <si>
    <t>12</t>
  </si>
  <si>
    <t>722130801</t>
  </si>
  <si>
    <t>Demontáž potrubia z oceľových rúrok závitových do DN 25,  -0,00213t</t>
  </si>
  <si>
    <t>-300767454</t>
  </si>
  <si>
    <t>13</t>
  </si>
  <si>
    <t>722130802</t>
  </si>
  <si>
    <t>Demontáž potrubia z oceľových rúrok závitových nad 25 do DN 40,  -0,00497t</t>
  </si>
  <si>
    <t>-258041411</t>
  </si>
  <si>
    <t>14</t>
  </si>
  <si>
    <t>722130803</t>
  </si>
  <si>
    <t>Demontáž potrubia z oceľových rúrok závitových nad 40 do DN 50,  -0,00670t</t>
  </si>
  <si>
    <t>-1822808416</t>
  </si>
  <si>
    <t>15</t>
  </si>
  <si>
    <t>722130916</t>
  </si>
  <si>
    <t>Oprava vodovodného potrubia závitového prerezanie oceľovej rúrky nad 25 do DN 50</t>
  </si>
  <si>
    <t>974147714</t>
  </si>
  <si>
    <t>722131905</t>
  </si>
  <si>
    <t>Oprava vodovodného potrubia závitového medzikus do závitového potrubia s dlhým závitom G 6/4</t>
  </si>
  <si>
    <t>súb.</t>
  </si>
  <si>
    <t>-1478164994</t>
  </si>
  <si>
    <t>17</t>
  </si>
  <si>
    <t>722190901</t>
  </si>
  <si>
    <t>Uzatvorenie alebo otvorenie vodovodného potrubia vrátane vypustenia a napustenia</t>
  </si>
  <si>
    <t>676249515</t>
  </si>
  <si>
    <t>18</t>
  </si>
  <si>
    <t>722221015</t>
  </si>
  <si>
    <t>Montáž ventila závitového priameho pre vodu G 3/4</t>
  </si>
  <si>
    <t>-665747904</t>
  </si>
  <si>
    <t>19</t>
  </si>
  <si>
    <t>5511871540</t>
  </si>
  <si>
    <t>Priamy ventil mosadzný K 83-T 3/4"</t>
  </si>
  <si>
    <t>-260098856</t>
  </si>
  <si>
    <t>722221030</t>
  </si>
  <si>
    <t>Montáž ventila závitového priameho pre vodu G 6/4 (pred a za filter)</t>
  </si>
  <si>
    <t>-455018102</t>
  </si>
  <si>
    <t>21</t>
  </si>
  <si>
    <t>5511871630</t>
  </si>
  <si>
    <t>Priamy ventil mosadzný K 83-T 6/4"</t>
  </si>
  <si>
    <t>-1378615973</t>
  </si>
  <si>
    <t>22</t>
  </si>
  <si>
    <t>722221380</t>
  </si>
  <si>
    <t>Montáž filtra závitového G 6/4</t>
  </si>
  <si>
    <t>121765381</t>
  </si>
  <si>
    <t>23</t>
  </si>
  <si>
    <t>4226570000</t>
  </si>
  <si>
    <t>Filter mechanický s výmennou vložkou so závitom na potrubie 6/4"</t>
  </si>
  <si>
    <t>839688865</t>
  </si>
  <si>
    <t>24</t>
  </si>
  <si>
    <t>722290226</t>
  </si>
  <si>
    <t>Tlaková skúška vodovodného potrubia závitového do DN 50</t>
  </si>
  <si>
    <t>-1708832685</t>
  </si>
  <si>
    <t>25</t>
  </si>
  <si>
    <t>722290234</t>
  </si>
  <si>
    <t>Prepláchnutie a dezinfekcia vodovodného potrubia do DN 80</t>
  </si>
  <si>
    <t>1574793339</t>
  </si>
  <si>
    <t>26</t>
  </si>
  <si>
    <t>722290821</t>
  </si>
  <si>
    <t>Vnútrostav. premiestnenie vybúraných hmôt vnútorný vodovod vodorovne do 100 m z budov vys. do 6 m</t>
  </si>
  <si>
    <t>t</t>
  </si>
  <si>
    <t>-466657556</t>
  </si>
  <si>
    <t>27</t>
  </si>
  <si>
    <t>998722101</t>
  </si>
  <si>
    <t>Presun hmôt pre vnútorný vodovod v objektoch výšky do 6 m</t>
  </si>
  <si>
    <t>1887709605</t>
  </si>
  <si>
    <t>VP -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</si>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</sst>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167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167" fontId="0" fillId="0" borderId="0" xfId="0" applyNumberFormat="1" applyFont="1" applyAlignment="1">
      <alignment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23" fillId="0" borderId="0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167" fontId="0" fillId="4" borderId="25" xfId="0" applyNumberFormat="1" applyFont="1" applyFill="1" applyBorder="1" applyAlignment="1" applyProtection="1">
      <alignment vertical="center"/>
    </xf>
    <xf numFmtId="167" fontId="5" fillId="0" borderId="23" xfId="0" applyNumberFormat="1" applyFont="1" applyBorder="1" applyAlignment="1" applyProtection="1"/>
    <xf numFmtId="167" fontId="5" fillId="0" borderId="23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left" vertical="center" wrapText="1"/>
    </xf>
    <xf numFmtId="167" fontId="34" fillId="4" borderId="25" xfId="0" applyNumberFormat="1" applyFont="1" applyFill="1" applyBorder="1" applyAlignment="1" applyProtection="1">
      <alignment vertical="center"/>
      <protection locked="0"/>
    </xf>
    <xf numFmtId="167" fontId="34" fillId="4" borderId="25" xfId="0" applyNumberFormat="1" applyFont="1" applyFill="1" applyBorder="1" applyAlignment="1" applyProtection="1">
      <alignment vertical="center"/>
    </xf>
    <xf numFmtId="167" fontId="34" fillId="0" borderId="25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1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167" fontId="23" fillId="0" borderId="12" xfId="0" applyNumberFormat="1" applyFont="1" applyBorder="1" applyAlignment="1" applyProtection="1"/>
    <xf numFmtId="167" fontId="3" fillId="0" borderId="12" xfId="0" applyNumberFormat="1" applyFont="1" applyBorder="1" applyAlignment="1" applyProtection="1">
      <alignment vertical="center"/>
    </xf>
    <xf numFmtId="167" fontId="5" fillId="0" borderId="0" xfId="0" applyNumberFormat="1" applyFont="1" applyBorder="1" applyAlignment="1" applyProtection="1"/>
    <xf numFmtId="167" fontId="5" fillId="0" borderId="0" xfId="0" applyNumberFormat="1" applyFont="1" applyBorder="1" applyAlignment="1" applyProtection="1">
      <alignment vertical="center"/>
    </xf>
    <xf numFmtId="167" fontId="6" fillId="0" borderId="17" xfId="0" applyNumberFormat="1" applyFont="1" applyBorder="1" applyAlignment="1" applyProtection="1"/>
    <xf numFmtId="167" fontId="6" fillId="0" borderId="17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78" activePane="bottomLeft" state="frozen"/>
      <selection pane="bottomLeft" activeCell="AF17" sqref="AF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R2" s="180" t="s">
        <v>8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10</v>
      </c>
    </row>
    <row r="4" spans="1:73" ht="36.950000000000003" customHeight="1">
      <c r="B4" s="21"/>
      <c r="C4" s="194" t="s">
        <v>11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22"/>
      <c r="AS4" s="23" t="s">
        <v>12</v>
      </c>
      <c r="BE4" s="24" t="s">
        <v>13</v>
      </c>
      <c r="BS4" s="17" t="s">
        <v>9</v>
      </c>
    </row>
    <row r="5" spans="1:73" ht="14.45" customHeight="1">
      <c r="B5" s="21"/>
      <c r="C5" s="25"/>
      <c r="D5" s="26" t="s">
        <v>14</v>
      </c>
      <c r="E5" s="25"/>
      <c r="F5" s="25"/>
      <c r="G5" s="25"/>
      <c r="H5" s="25"/>
      <c r="I5" s="25"/>
      <c r="J5" s="25"/>
      <c r="K5" s="216" t="s">
        <v>15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5"/>
      <c r="AQ5" s="22"/>
      <c r="BE5" s="214" t="s">
        <v>16</v>
      </c>
      <c r="BS5" s="17" t="s">
        <v>9</v>
      </c>
    </row>
    <row r="6" spans="1:73" ht="36.950000000000003" customHeight="1">
      <c r="B6" s="21"/>
      <c r="C6" s="25"/>
      <c r="D6" s="28" t="s">
        <v>17</v>
      </c>
      <c r="E6" s="25"/>
      <c r="F6" s="25"/>
      <c r="G6" s="25"/>
      <c r="H6" s="25"/>
      <c r="I6" s="25"/>
      <c r="J6" s="25"/>
      <c r="K6" s="218" t="s">
        <v>18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5"/>
      <c r="AQ6" s="22"/>
      <c r="BE6" s="215"/>
      <c r="BS6" s="17" t="s">
        <v>9</v>
      </c>
    </row>
    <row r="7" spans="1:73" ht="14.45" customHeight="1">
      <c r="B7" s="21"/>
      <c r="C7" s="25"/>
      <c r="D7" s="29" t="s">
        <v>19</v>
      </c>
      <c r="E7" s="25"/>
      <c r="F7" s="25"/>
      <c r="G7" s="25"/>
      <c r="H7" s="25"/>
      <c r="I7" s="25"/>
      <c r="J7" s="25"/>
      <c r="K7" s="27" t="s">
        <v>20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21</v>
      </c>
      <c r="AL7" s="25"/>
      <c r="AM7" s="25"/>
      <c r="AN7" s="27" t="s">
        <v>20</v>
      </c>
      <c r="AO7" s="25"/>
      <c r="AP7" s="25"/>
      <c r="AQ7" s="22"/>
      <c r="BE7" s="215"/>
      <c r="BS7" s="17" t="s">
        <v>9</v>
      </c>
    </row>
    <row r="8" spans="1:73" ht="14.45" customHeight="1">
      <c r="B8" s="21"/>
      <c r="C8" s="25"/>
      <c r="D8" s="29" t="s">
        <v>22</v>
      </c>
      <c r="E8" s="25"/>
      <c r="F8" s="25"/>
      <c r="G8" s="25"/>
      <c r="H8" s="25"/>
      <c r="I8" s="25"/>
      <c r="J8" s="25"/>
      <c r="K8" s="27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24</v>
      </c>
      <c r="AL8" s="25"/>
      <c r="AM8" s="25"/>
      <c r="AN8" s="262">
        <v>42884</v>
      </c>
      <c r="AO8" s="25"/>
      <c r="AP8" s="25"/>
      <c r="AQ8" s="22"/>
      <c r="BE8" s="215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215"/>
      <c r="BS9" s="17" t="s">
        <v>9</v>
      </c>
    </row>
    <row r="10" spans="1:73" ht="14.45" customHeight="1">
      <c r="B10" s="21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20</v>
      </c>
      <c r="AO10" s="25"/>
      <c r="AP10" s="25"/>
      <c r="AQ10" s="22"/>
      <c r="BE10" s="215"/>
      <c r="BS10" s="17" t="s">
        <v>9</v>
      </c>
    </row>
    <row r="11" spans="1:73" ht="18.399999999999999" customHeight="1">
      <c r="B11" s="21"/>
      <c r="C11" s="25"/>
      <c r="D11" s="25"/>
      <c r="E11" s="27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 t="s">
        <v>20</v>
      </c>
      <c r="AO11" s="25"/>
      <c r="AP11" s="25"/>
      <c r="AQ11" s="22"/>
      <c r="BE11" s="215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215"/>
      <c r="BS12" s="17" t="s">
        <v>9</v>
      </c>
    </row>
    <row r="13" spans="1:73" ht="14.45" customHeight="1">
      <c r="B13" s="21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30" t="s">
        <v>30</v>
      </c>
      <c r="AO13" s="25"/>
      <c r="AP13" s="25"/>
      <c r="AQ13" s="22"/>
      <c r="BE13" s="215"/>
      <c r="BS13" s="17" t="s">
        <v>9</v>
      </c>
    </row>
    <row r="14" spans="1:73" ht="15">
      <c r="B14" s="21"/>
      <c r="C14" s="25"/>
      <c r="D14" s="25"/>
      <c r="E14" s="219" t="s">
        <v>30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9" t="s">
        <v>28</v>
      </c>
      <c r="AL14" s="25"/>
      <c r="AM14" s="25"/>
      <c r="AN14" s="30" t="s">
        <v>30</v>
      </c>
      <c r="AO14" s="25"/>
      <c r="AP14" s="25"/>
      <c r="AQ14" s="22"/>
      <c r="BE14" s="215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215"/>
      <c r="BS15" s="17" t="s">
        <v>6</v>
      </c>
    </row>
    <row r="16" spans="1:73" ht="14.45" customHeight="1">
      <c r="B16" s="21"/>
      <c r="C16" s="25"/>
      <c r="D16" s="29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20</v>
      </c>
      <c r="AO16" s="25"/>
      <c r="AP16" s="25"/>
      <c r="AQ16" s="22"/>
      <c r="BE16" s="215"/>
      <c r="BS16" s="17" t="s">
        <v>6</v>
      </c>
    </row>
    <row r="17" spans="2:71" ht="18.399999999999999" customHeight="1">
      <c r="B17" s="21"/>
      <c r="C17" s="25"/>
      <c r="D17" s="25"/>
      <c r="E17" s="27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20</v>
      </c>
      <c r="AO17" s="25"/>
      <c r="AP17" s="25"/>
      <c r="AQ17" s="22"/>
      <c r="BE17" s="215"/>
      <c r="BS17" s="17" t="s">
        <v>33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215"/>
      <c r="BS18" s="17" t="s">
        <v>34</v>
      </c>
    </row>
    <row r="19" spans="2:71" ht="14.45" customHeight="1">
      <c r="B19" s="21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20</v>
      </c>
      <c r="AO19" s="25"/>
      <c r="AP19" s="25"/>
      <c r="AQ19" s="22"/>
      <c r="BE19" s="215"/>
      <c r="BS19" s="17" t="s">
        <v>34</v>
      </c>
    </row>
    <row r="20" spans="2:71" ht="18.399999999999999" customHeight="1">
      <c r="B20" s="21"/>
      <c r="C20" s="25"/>
      <c r="D20" s="25"/>
      <c r="E20" s="27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20</v>
      </c>
      <c r="AO20" s="25"/>
      <c r="AP20" s="25"/>
      <c r="AQ20" s="22"/>
      <c r="BE20" s="215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215"/>
    </row>
    <row r="22" spans="2:71" ht="15">
      <c r="B22" s="21"/>
      <c r="C22" s="25"/>
      <c r="D22" s="29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215"/>
    </row>
    <row r="23" spans="2:71" ht="22.5" customHeight="1">
      <c r="B23" s="21"/>
      <c r="C23" s="25"/>
      <c r="D23" s="25"/>
      <c r="E23" s="221" t="s">
        <v>20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5"/>
      <c r="AP23" s="25"/>
      <c r="AQ23" s="22"/>
      <c r="BE23" s="215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215"/>
    </row>
    <row r="25" spans="2:71" ht="6.95" customHeight="1">
      <c r="B25" s="21"/>
      <c r="C25" s="2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5"/>
      <c r="AQ25" s="22"/>
      <c r="BE25" s="215"/>
    </row>
    <row r="26" spans="2:71" ht="14.45" customHeight="1">
      <c r="B26" s="21"/>
      <c r="C26" s="25"/>
      <c r="D26" s="32" t="s">
        <v>38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22">
        <f>ROUND(AG87,2)</f>
        <v>0</v>
      </c>
      <c r="AL26" s="217"/>
      <c r="AM26" s="217"/>
      <c r="AN26" s="217"/>
      <c r="AO26" s="217"/>
      <c r="AP26" s="25"/>
      <c r="AQ26" s="22"/>
      <c r="BE26" s="215"/>
    </row>
    <row r="27" spans="2:71" ht="14.45" customHeight="1">
      <c r="B27" s="21"/>
      <c r="C27" s="25"/>
      <c r="D27" s="32" t="s">
        <v>39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22">
        <f>ROUND(AG90,2)</f>
        <v>0</v>
      </c>
      <c r="AL27" s="222"/>
      <c r="AM27" s="222"/>
      <c r="AN27" s="222"/>
      <c r="AO27" s="222"/>
      <c r="AP27" s="25"/>
      <c r="AQ27" s="22"/>
      <c r="BE27" s="215"/>
    </row>
    <row r="28" spans="2:71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  <c r="BE28" s="215"/>
    </row>
    <row r="29" spans="2:71" s="1" customFormat="1" ht="25.9" customHeight="1">
      <c r="B29" s="33"/>
      <c r="C29" s="34"/>
      <c r="D29" s="36" t="s">
        <v>40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23">
        <f>ROUND(AK26+AK27,2)</f>
        <v>0</v>
      </c>
      <c r="AL29" s="224"/>
      <c r="AM29" s="224"/>
      <c r="AN29" s="224"/>
      <c r="AO29" s="224"/>
      <c r="AP29" s="34"/>
      <c r="AQ29" s="35"/>
      <c r="BE29" s="215"/>
    </row>
    <row r="30" spans="2:71" s="1" customFormat="1" ht="6.95" customHeight="1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  <c r="BE30" s="215"/>
    </row>
    <row r="31" spans="2:71" s="2" customFormat="1" ht="14.45" customHeight="1">
      <c r="B31" s="38"/>
      <c r="C31" s="39"/>
      <c r="D31" s="40" t="s">
        <v>41</v>
      </c>
      <c r="E31" s="39"/>
      <c r="F31" s="40" t="s">
        <v>42</v>
      </c>
      <c r="G31" s="39"/>
      <c r="H31" s="39"/>
      <c r="I31" s="39"/>
      <c r="J31" s="39"/>
      <c r="K31" s="39"/>
      <c r="L31" s="205">
        <v>0.2</v>
      </c>
      <c r="M31" s="206"/>
      <c r="N31" s="206"/>
      <c r="O31" s="206"/>
      <c r="P31" s="39"/>
      <c r="Q31" s="39"/>
      <c r="R31" s="39"/>
      <c r="S31" s="39"/>
      <c r="T31" s="42" t="s">
        <v>43</v>
      </c>
      <c r="U31" s="39"/>
      <c r="V31" s="39"/>
      <c r="W31" s="207">
        <f>ROUND(AZ87+SUM(CD91:CD95),2)</f>
        <v>0</v>
      </c>
      <c r="X31" s="206"/>
      <c r="Y31" s="206"/>
      <c r="Z31" s="206"/>
      <c r="AA31" s="206"/>
      <c r="AB31" s="206"/>
      <c r="AC31" s="206"/>
      <c r="AD31" s="206"/>
      <c r="AE31" s="206"/>
      <c r="AF31" s="39"/>
      <c r="AG31" s="39"/>
      <c r="AH31" s="39"/>
      <c r="AI31" s="39"/>
      <c r="AJ31" s="39"/>
      <c r="AK31" s="207">
        <f>ROUND(AV87+SUM(BY91:BY95),2)</f>
        <v>0</v>
      </c>
      <c r="AL31" s="206"/>
      <c r="AM31" s="206"/>
      <c r="AN31" s="206"/>
      <c r="AO31" s="206"/>
      <c r="AP31" s="39"/>
      <c r="AQ31" s="43"/>
      <c r="BE31" s="215"/>
    </row>
    <row r="32" spans="2:71" s="2" customFormat="1" ht="14.45" customHeight="1">
      <c r="B32" s="38"/>
      <c r="C32" s="39"/>
      <c r="D32" s="39"/>
      <c r="E32" s="39"/>
      <c r="F32" s="40" t="s">
        <v>44</v>
      </c>
      <c r="G32" s="39"/>
      <c r="H32" s="39"/>
      <c r="I32" s="39"/>
      <c r="J32" s="39"/>
      <c r="K32" s="39"/>
      <c r="L32" s="205">
        <v>0.2</v>
      </c>
      <c r="M32" s="206"/>
      <c r="N32" s="206"/>
      <c r="O32" s="206"/>
      <c r="P32" s="39"/>
      <c r="Q32" s="39"/>
      <c r="R32" s="39"/>
      <c r="S32" s="39"/>
      <c r="T32" s="42" t="s">
        <v>43</v>
      </c>
      <c r="U32" s="39"/>
      <c r="V32" s="39"/>
      <c r="W32" s="207">
        <f>ROUND(BA87+SUM(CE91:CE95),2)</f>
        <v>0</v>
      </c>
      <c r="X32" s="206"/>
      <c r="Y32" s="206"/>
      <c r="Z32" s="206"/>
      <c r="AA32" s="206"/>
      <c r="AB32" s="206"/>
      <c r="AC32" s="206"/>
      <c r="AD32" s="206"/>
      <c r="AE32" s="206"/>
      <c r="AF32" s="39"/>
      <c r="AG32" s="39"/>
      <c r="AH32" s="39"/>
      <c r="AI32" s="39"/>
      <c r="AJ32" s="39"/>
      <c r="AK32" s="207">
        <f>ROUND(AW87+SUM(BZ91:BZ95),2)</f>
        <v>0</v>
      </c>
      <c r="AL32" s="206"/>
      <c r="AM32" s="206"/>
      <c r="AN32" s="206"/>
      <c r="AO32" s="206"/>
      <c r="AP32" s="39"/>
      <c r="AQ32" s="43"/>
      <c r="BE32" s="215"/>
    </row>
    <row r="33" spans="2:57" s="2" customFormat="1" ht="14.45" hidden="1" customHeight="1">
      <c r="B33" s="38"/>
      <c r="C33" s="39"/>
      <c r="D33" s="39"/>
      <c r="E33" s="39"/>
      <c r="F33" s="40" t="s">
        <v>45</v>
      </c>
      <c r="G33" s="39"/>
      <c r="H33" s="39"/>
      <c r="I33" s="39"/>
      <c r="J33" s="39"/>
      <c r="K33" s="39"/>
      <c r="L33" s="205">
        <v>0.2</v>
      </c>
      <c r="M33" s="206"/>
      <c r="N33" s="206"/>
      <c r="O33" s="206"/>
      <c r="P33" s="39"/>
      <c r="Q33" s="39"/>
      <c r="R33" s="39"/>
      <c r="S33" s="39"/>
      <c r="T33" s="42" t="s">
        <v>43</v>
      </c>
      <c r="U33" s="39"/>
      <c r="V33" s="39"/>
      <c r="W33" s="207">
        <f>ROUND(BB87+SUM(CF91:CF95),2)</f>
        <v>0</v>
      </c>
      <c r="X33" s="206"/>
      <c r="Y33" s="206"/>
      <c r="Z33" s="206"/>
      <c r="AA33" s="206"/>
      <c r="AB33" s="206"/>
      <c r="AC33" s="206"/>
      <c r="AD33" s="206"/>
      <c r="AE33" s="206"/>
      <c r="AF33" s="39"/>
      <c r="AG33" s="39"/>
      <c r="AH33" s="39"/>
      <c r="AI33" s="39"/>
      <c r="AJ33" s="39"/>
      <c r="AK33" s="207">
        <v>0</v>
      </c>
      <c r="AL33" s="206"/>
      <c r="AM33" s="206"/>
      <c r="AN33" s="206"/>
      <c r="AO33" s="206"/>
      <c r="AP33" s="39"/>
      <c r="AQ33" s="43"/>
      <c r="BE33" s="215"/>
    </row>
    <row r="34" spans="2:57" s="2" customFormat="1" ht="14.45" hidden="1" customHeight="1">
      <c r="B34" s="38"/>
      <c r="C34" s="39"/>
      <c r="D34" s="39"/>
      <c r="E34" s="39"/>
      <c r="F34" s="40" t="s">
        <v>46</v>
      </c>
      <c r="G34" s="39"/>
      <c r="H34" s="39"/>
      <c r="I34" s="39"/>
      <c r="J34" s="39"/>
      <c r="K34" s="39"/>
      <c r="L34" s="205">
        <v>0.2</v>
      </c>
      <c r="M34" s="206"/>
      <c r="N34" s="206"/>
      <c r="O34" s="206"/>
      <c r="P34" s="39"/>
      <c r="Q34" s="39"/>
      <c r="R34" s="39"/>
      <c r="S34" s="39"/>
      <c r="T34" s="42" t="s">
        <v>43</v>
      </c>
      <c r="U34" s="39"/>
      <c r="V34" s="39"/>
      <c r="W34" s="207">
        <f>ROUND(BC87+SUM(CG91:CG95),2)</f>
        <v>0</v>
      </c>
      <c r="X34" s="206"/>
      <c r="Y34" s="206"/>
      <c r="Z34" s="206"/>
      <c r="AA34" s="206"/>
      <c r="AB34" s="206"/>
      <c r="AC34" s="206"/>
      <c r="AD34" s="206"/>
      <c r="AE34" s="206"/>
      <c r="AF34" s="39"/>
      <c r="AG34" s="39"/>
      <c r="AH34" s="39"/>
      <c r="AI34" s="39"/>
      <c r="AJ34" s="39"/>
      <c r="AK34" s="207">
        <v>0</v>
      </c>
      <c r="AL34" s="206"/>
      <c r="AM34" s="206"/>
      <c r="AN34" s="206"/>
      <c r="AO34" s="206"/>
      <c r="AP34" s="39"/>
      <c r="AQ34" s="43"/>
      <c r="BE34" s="215"/>
    </row>
    <row r="35" spans="2:57" s="2" customFormat="1" ht="14.45" hidden="1" customHeight="1">
      <c r="B35" s="38"/>
      <c r="C35" s="39"/>
      <c r="D35" s="39"/>
      <c r="E35" s="39"/>
      <c r="F35" s="40" t="s">
        <v>47</v>
      </c>
      <c r="G35" s="39"/>
      <c r="H35" s="39"/>
      <c r="I35" s="39"/>
      <c r="J35" s="39"/>
      <c r="K35" s="39"/>
      <c r="L35" s="205">
        <v>0</v>
      </c>
      <c r="M35" s="206"/>
      <c r="N35" s="206"/>
      <c r="O35" s="206"/>
      <c r="P35" s="39"/>
      <c r="Q35" s="39"/>
      <c r="R35" s="39"/>
      <c r="S35" s="39"/>
      <c r="T35" s="42" t="s">
        <v>43</v>
      </c>
      <c r="U35" s="39"/>
      <c r="V35" s="39"/>
      <c r="W35" s="207">
        <f>ROUND(BD87+SUM(CH91:CH95),2)</f>
        <v>0</v>
      </c>
      <c r="X35" s="206"/>
      <c r="Y35" s="206"/>
      <c r="Z35" s="206"/>
      <c r="AA35" s="206"/>
      <c r="AB35" s="206"/>
      <c r="AC35" s="206"/>
      <c r="AD35" s="206"/>
      <c r="AE35" s="206"/>
      <c r="AF35" s="39"/>
      <c r="AG35" s="39"/>
      <c r="AH35" s="39"/>
      <c r="AI35" s="39"/>
      <c r="AJ35" s="39"/>
      <c r="AK35" s="207">
        <v>0</v>
      </c>
      <c r="AL35" s="206"/>
      <c r="AM35" s="206"/>
      <c r="AN35" s="206"/>
      <c r="AO35" s="206"/>
      <c r="AP35" s="39"/>
      <c r="AQ35" s="43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57" s="1" customFormat="1" ht="25.9" customHeight="1">
      <c r="B37" s="33"/>
      <c r="C37" s="44"/>
      <c r="D37" s="45" t="s">
        <v>48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49</v>
      </c>
      <c r="U37" s="46"/>
      <c r="V37" s="46"/>
      <c r="W37" s="46"/>
      <c r="X37" s="208" t="s">
        <v>50</v>
      </c>
      <c r="Y37" s="209"/>
      <c r="Z37" s="209"/>
      <c r="AA37" s="209"/>
      <c r="AB37" s="209"/>
      <c r="AC37" s="46"/>
      <c r="AD37" s="46"/>
      <c r="AE37" s="46"/>
      <c r="AF37" s="46"/>
      <c r="AG37" s="46"/>
      <c r="AH37" s="46"/>
      <c r="AI37" s="46"/>
      <c r="AJ37" s="46"/>
      <c r="AK37" s="210">
        <f>SUM(AK29:AK35)</f>
        <v>0</v>
      </c>
      <c r="AL37" s="209"/>
      <c r="AM37" s="209"/>
      <c r="AN37" s="209"/>
      <c r="AO37" s="211"/>
      <c r="AP37" s="44"/>
      <c r="AQ37" s="35"/>
    </row>
    <row r="38" spans="2:57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57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 ht="15">
      <c r="B49" s="33"/>
      <c r="C49" s="34"/>
      <c r="D49" s="48" t="s">
        <v>51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52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>
      <c r="B50" s="21"/>
      <c r="C50" s="25"/>
      <c r="D50" s="5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2"/>
      <c r="AA50" s="25"/>
      <c r="AB50" s="25"/>
      <c r="AC50" s="51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2"/>
      <c r="AP50" s="25"/>
      <c r="AQ50" s="22"/>
    </row>
    <row r="51" spans="2:43">
      <c r="B51" s="21"/>
      <c r="C51" s="25"/>
      <c r="D51" s="5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2"/>
      <c r="AA51" s="25"/>
      <c r="AB51" s="25"/>
      <c r="AC51" s="51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2"/>
      <c r="AP51" s="25"/>
      <c r="AQ51" s="22"/>
    </row>
    <row r="52" spans="2:43">
      <c r="B52" s="21"/>
      <c r="C52" s="25"/>
      <c r="D52" s="5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2"/>
      <c r="AA52" s="25"/>
      <c r="AB52" s="25"/>
      <c r="AC52" s="51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2"/>
      <c r="AP52" s="25"/>
      <c r="AQ52" s="22"/>
    </row>
    <row r="53" spans="2:43">
      <c r="B53" s="21"/>
      <c r="C53" s="25"/>
      <c r="D53" s="5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2"/>
      <c r="AA53" s="25"/>
      <c r="AB53" s="25"/>
      <c r="AC53" s="51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2"/>
      <c r="AP53" s="25"/>
      <c r="AQ53" s="22"/>
    </row>
    <row r="54" spans="2:43">
      <c r="B54" s="21"/>
      <c r="C54" s="25"/>
      <c r="D54" s="5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2"/>
      <c r="AA54" s="25"/>
      <c r="AB54" s="25"/>
      <c r="AC54" s="51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2"/>
      <c r="AP54" s="25"/>
      <c r="AQ54" s="22"/>
    </row>
    <row r="55" spans="2:43">
      <c r="B55" s="21"/>
      <c r="C55" s="25"/>
      <c r="D55" s="5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2"/>
      <c r="AA55" s="25"/>
      <c r="AB55" s="25"/>
      <c r="AC55" s="51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2"/>
      <c r="AP55" s="25"/>
      <c r="AQ55" s="22"/>
    </row>
    <row r="56" spans="2:43">
      <c r="B56" s="21"/>
      <c r="C56" s="25"/>
      <c r="D56" s="5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2"/>
      <c r="AA56" s="25"/>
      <c r="AB56" s="25"/>
      <c r="AC56" s="51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2"/>
      <c r="AP56" s="25"/>
      <c r="AQ56" s="22"/>
    </row>
    <row r="57" spans="2:43">
      <c r="B57" s="21"/>
      <c r="C57" s="25"/>
      <c r="D57" s="5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2"/>
      <c r="AA57" s="25"/>
      <c r="AB57" s="25"/>
      <c r="AC57" s="51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2"/>
      <c r="AP57" s="25"/>
      <c r="AQ57" s="22"/>
    </row>
    <row r="58" spans="2:43" s="1" customFormat="1" ht="15">
      <c r="B58" s="33"/>
      <c r="C58" s="34"/>
      <c r="D58" s="53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54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53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54</v>
      </c>
      <c r="AN58" s="54"/>
      <c r="AO58" s="56"/>
      <c r="AP58" s="34"/>
      <c r="AQ58" s="35"/>
    </row>
    <row r="59" spans="2:43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 ht="15">
      <c r="B60" s="33"/>
      <c r="C60" s="34"/>
      <c r="D60" s="48" t="s">
        <v>55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56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>
      <c r="B61" s="21"/>
      <c r="C61" s="25"/>
      <c r="D61" s="5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2"/>
      <c r="AA61" s="25"/>
      <c r="AB61" s="25"/>
      <c r="AC61" s="51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2"/>
      <c r="AP61" s="25"/>
      <c r="AQ61" s="22"/>
    </row>
    <row r="62" spans="2:43">
      <c r="B62" s="21"/>
      <c r="C62" s="25"/>
      <c r="D62" s="5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2"/>
      <c r="AA62" s="25"/>
      <c r="AB62" s="25"/>
      <c r="AC62" s="51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2"/>
      <c r="AP62" s="25"/>
      <c r="AQ62" s="22"/>
    </row>
    <row r="63" spans="2:43">
      <c r="B63" s="21"/>
      <c r="C63" s="25"/>
      <c r="D63" s="5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2"/>
      <c r="AA63" s="25"/>
      <c r="AB63" s="25"/>
      <c r="AC63" s="51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2"/>
      <c r="AP63" s="25"/>
      <c r="AQ63" s="22"/>
    </row>
    <row r="64" spans="2:43">
      <c r="B64" s="21"/>
      <c r="C64" s="25"/>
      <c r="D64" s="5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2"/>
      <c r="AA64" s="25"/>
      <c r="AB64" s="25"/>
      <c r="AC64" s="51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2"/>
      <c r="AP64" s="25"/>
      <c r="AQ64" s="22"/>
    </row>
    <row r="65" spans="2:43">
      <c r="B65" s="21"/>
      <c r="C65" s="25"/>
      <c r="D65" s="5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2"/>
      <c r="AA65" s="25"/>
      <c r="AB65" s="25"/>
      <c r="AC65" s="51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2"/>
      <c r="AP65" s="25"/>
      <c r="AQ65" s="22"/>
    </row>
    <row r="66" spans="2:43">
      <c r="B66" s="21"/>
      <c r="C66" s="25"/>
      <c r="D66" s="5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2"/>
      <c r="AA66" s="25"/>
      <c r="AB66" s="25"/>
      <c r="AC66" s="51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2"/>
      <c r="AP66" s="25"/>
      <c r="AQ66" s="22"/>
    </row>
    <row r="67" spans="2:43">
      <c r="B67" s="21"/>
      <c r="C67" s="25"/>
      <c r="D67" s="5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2"/>
      <c r="AA67" s="25"/>
      <c r="AB67" s="25"/>
      <c r="AC67" s="51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2"/>
      <c r="AP67" s="25"/>
      <c r="AQ67" s="22"/>
    </row>
    <row r="68" spans="2:43">
      <c r="B68" s="21"/>
      <c r="C68" s="25"/>
      <c r="D68" s="5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2"/>
      <c r="AA68" s="25"/>
      <c r="AB68" s="25"/>
      <c r="AC68" s="51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2"/>
      <c r="AP68" s="25"/>
      <c r="AQ68" s="22"/>
    </row>
    <row r="69" spans="2:43" s="1" customFormat="1" ht="15">
      <c r="B69" s="33"/>
      <c r="C69" s="34"/>
      <c r="D69" s="53" t="s">
        <v>53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54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53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54</v>
      </c>
      <c r="AN69" s="54"/>
      <c r="AO69" s="56"/>
      <c r="AP69" s="34"/>
      <c r="AQ69" s="35"/>
    </row>
    <row r="70" spans="2:43" s="1" customFormat="1" ht="6.95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>
      <c r="B76" s="33"/>
      <c r="C76" s="194" t="s">
        <v>57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35"/>
    </row>
    <row r="77" spans="2:43" s="3" customFormat="1" ht="14.45" customHeight="1">
      <c r="B77" s="63"/>
      <c r="C77" s="29" t="s">
        <v>14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1227b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>
      <c r="B78" s="66"/>
      <c r="C78" s="67" t="s">
        <v>17</v>
      </c>
      <c r="D78" s="68"/>
      <c r="E78" s="68"/>
      <c r="F78" s="68"/>
      <c r="G78" s="68"/>
      <c r="H78" s="68"/>
      <c r="I78" s="68"/>
      <c r="J78" s="68"/>
      <c r="K78" s="68"/>
      <c r="L78" s="196" t="str">
        <f>K6</f>
        <v>Oprava vodovodného rozvodu v suteréne</v>
      </c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68"/>
      <c r="AQ78" s="69"/>
    </row>
    <row r="79" spans="2:43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5">
      <c r="B80" s="33"/>
      <c r="C80" s="29" t="s">
        <v>22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>Senica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29" t="s">
        <v>24</v>
      </c>
      <c r="AJ80" s="34"/>
      <c r="AK80" s="34"/>
      <c r="AL80" s="34"/>
      <c r="AM80" s="71">
        <f>IF(AN8= "","",AN8)</f>
        <v>42884</v>
      </c>
      <c r="AN80" s="34"/>
      <c r="AO80" s="34"/>
      <c r="AP80" s="34"/>
      <c r="AQ80" s="35"/>
    </row>
    <row r="81" spans="1:89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89" s="1" customFormat="1" ht="15">
      <c r="B82" s="33"/>
      <c r="C82" s="29" t="s">
        <v>25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>III. ZŠ  Senica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29" t="s">
        <v>31</v>
      </c>
      <c r="AJ82" s="34"/>
      <c r="AK82" s="34"/>
      <c r="AL82" s="34"/>
      <c r="AM82" s="198" t="str">
        <f>IF(E17="","",E17)</f>
        <v xml:space="preserve"> </v>
      </c>
      <c r="AN82" s="198"/>
      <c r="AO82" s="198"/>
      <c r="AP82" s="198"/>
      <c r="AQ82" s="35"/>
      <c r="AS82" s="199" t="s">
        <v>58</v>
      </c>
      <c r="AT82" s="200"/>
      <c r="AU82" s="72"/>
      <c r="AV82" s="72"/>
      <c r="AW82" s="72"/>
      <c r="AX82" s="72"/>
      <c r="AY82" s="72"/>
      <c r="AZ82" s="72"/>
      <c r="BA82" s="72"/>
      <c r="BB82" s="72"/>
      <c r="BC82" s="72"/>
      <c r="BD82" s="73"/>
    </row>
    <row r="83" spans="1:89" s="1" customFormat="1" ht="15">
      <c r="B83" s="33"/>
      <c r="C83" s="29" t="s">
        <v>29</v>
      </c>
      <c r="D83" s="34"/>
      <c r="E83" s="34"/>
      <c r="F83" s="34"/>
      <c r="G83" s="34"/>
      <c r="H83" s="34"/>
      <c r="I83" s="34"/>
      <c r="J83" s="34"/>
      <c r="K83" s="34"/>
      <c r="L83" s="64" t="str">
        <f>IF(E14= "Vyplň údaj","",E14)</f>
        <v/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29" t="s">
        <v>35</v>
      </c>
      <c r="AJ83" s="34"/>
      <c r="AK83" s="34"/>
      <c r="AL83" s="34"/>
      <c r="AM83" s="198" t="str">
        <f>IF(E20="","",E20)</f>
        <v>Ing. Juraj Havetta</v>
      </c>
      <c r="AN83" s="198"/>
      <c r="AO83" s="198"/>
      <c r="AP83" s="198"/>
      <c r="AQ83" s="35"/>
      <c r="AS83" s="201"/>
      <c r="AT83" s="202"/>
      <c r="AU83" s="74"/>
      <c r="AV83" s="74"/>
      <c r="AW83" s="74"/>
      <c r="AX83" s="74"/>
      <c r="AY83" s="74"/>
      <c r="AZ83" s="74"/>
      <c r="BA83" s="74"/>
      <c r="BB83" s="74"/>
      <c r="BC83" s="74"/>
      <c r="BD83" s="75"/>
    </row>
    <row r="84" spans="1:89" s="1" customFormat="1" ht="10.9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203"/>
      <c r="AT84" s="204"/>
      <c r="AU84" s="34"/>
      <c r="AV84" s="34"/>
      <c r="AW84" s="34"/>
      <c r="AX84" s="34"/>
      <c r="AY84" s="34"/>
      <c r="AZ84" s="34"/>
      <c r="BA84" s="34"/>
      <c r="BB84" s="34"/>
      <c r="BC84" s="34"/>
      <c r="BD84" s="76"/>
    </row>
    <row r="85" spans="1:89" s="1" customFormat="1" ht="29.25" customHeight="1">
      <c r="B85" s="33"/>
      <c r="C85" s="186" t="s">
        <v>59</v>
      </c>
      <c r="D85" s="187"/>
      <c r="E85" s="187"/>
      <c r="F85" s="187"/>
      <c r="G85" s="187"/>
      <c r="H85" s="77"/>
      <c r="I85" s="188" t="s">
        <v>60</v>
      </c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8" t="s">
        <v>61</v>
      </c>
      <c r="AH85" s="187"/>
      <c r="AI85" s="187"/>
      <c r="AJ85" s="187"/>
      <c r="AK85" s="187"/>
      <c r="AL85" s="187"/>
      <c r="AM85" s="187"/>
      <c r="AN85" s="188" t="s">
        <v>62</v>
      </c>
      <c r="AO85" s="187"/>
      <c r="AP85" s="189"/>
      <c r="AQ85" s="35"/>
      <c r="AS85" s="78" t="s">
        <v>63</v>
      </c>
      <c r="AT85" s="79" t="s">
        <v>64</v>
      </c>
      <c r="AU85" s="79" t="s">
        <v>65</v>
      </c>
      <c r="AV85" s="79" t="s">
        <v>66</v>
      </c>
      <c r="AW85" s="79" t="s">
        <v>67</v>
      </c>
      <c r="AX85" s="79" t="s">
        <v>68</v>
      </c>
      <c r="AY85" s="79" t="s">
        <v>69</v>
      </c>
      <c r="AZ85" s="79" t="s">
        <v>70</v>
      </c>
      <c r="BA85" s="79" t="s">
        <v>71</v>
      </c>
      <c r="BB85" s="79" t="s">
        <v>72</v>
      </c>
      <c r="BC85" s="79" t="s">
        <v>73</v>
      </c>
      <c r="BD85" s="80" t="s">
        <v>74</v>
      </c>
    </row>
    <row r="86" spans="1:89" s="1" customFormat="1" ht="10.9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81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89" s="4" customFormat="1" ht="32.450000000000003" customHeight="1">
      <c r="B87" s="66"/>
      <c r="C87" s="82" t="s">
        <v>75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193">
        <f>ROUND(AG88,2)</f>
        <v>0</v>
      </c>
      <c r="AH87" s="193"/>
      <c r="AI87" s="193"/>
      <c r="AJ87" s="193"/>
      <c r="AK87" s="193"/>
      <c r="AL87" s="193"/>
      <c r="AM87" s="193"/>
      <c r="AN87" s="178">
        <f>SUM(AG87,AT87)</f>
        <v>0</v>
      </c>
      <c r="AO87" s="178"/>
      <c r="AP87" s="178"/>
      <c r="AQ87" s="69"/>
      <c r="AS87" s="84">
        <f>ROUND(AS88,2)</f>
        <v>0</v>
      </c>
      <c r="AT87" s="85">
        <f>ROUND(SUM(AV87:AW87),2)</f>
        <v>0</v>
      </c>
      <c r="AU87" s="86">
        <f>ROUND(AU88,5)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ROUND(AZ88,2)</f>
        <v>0</v>
      </c>
      <c r="BA87" s="85">
        <f>ROUND(BA88,2)</f>
        <v>0</v>
      </c>
      <c r="BB87" s="85">
        <f>ROUND(BB88,2)</f>
        <v>0</v>
      </c>
      <c r="BC87" s="85">
        <f>ROUND(BC88,2)</f>
        <v>0</v>
      </c>
      <c r="BD87" s="87">
        <f>ROUND(BD88,2)</f>
        <v>0</v>
      </c>
      <c r="BS87" s="88" t="s">
        <v>76</v>
      </c>
      <c r="BT87" s="88" t="s">
        <v>77</v>
      </c>
      <c r="BV87" s="88" t="s">
        <v>78</v>
      </c>
      <c r="BW87" s="88" t="s">
        <v>79</v>
      </c>
      <c r="BX87" s="88" t="s">
        <v>80</v>
      </c>
    </row>
    <row r="88" spans="1:89" s="5" customFormat="1" ht="22.5" customHeight="1">
      <c r="A88" s="89" t="s">
        <v>81</v>
      </c>
      <c r="B88" s="90"/>
      <c r="C88" s="91"/>
      <c r="D88" s="192" t="s">
        <v>15</v>
      </c>
      <c r="E88" s="192"/>
      <c r="F88" s="192"/>
      <c r="G88" s="192"/>
      <c r="H88" s="192"/>
      <c r="I88" s="92"/>
      <c r="J88" s="192" t="s">
        <v>18</v>
      </c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0">
        <f>'1227b - Oprava vodovodnéh...'!M29</f>
        <v>0</v>
      </c>
      <c r="AH88" s="191"/>
      <c r="AI88" s="191"/>
      <c r="AJ88" s="191"/>
      <c r="AK88" s="191"/>
      <c r="AL88" s="191"/>
      <c r="AM88" s="191"/>
      <c r="AN88" s="190">
        <f>SUM(AG88,AT88)</f>
        <v>0</v>
      </c>
      <c r="AO88" s="191"/>
      <c r="AP88" s="191"/>
      <c r="AQ88" s="93"/>
      <c r="AS88" s="94">
        <f>'1227b - Oprava vodovodnéh...'!M27</f>
        <v>0</v>
      </c>
      <c r="AT88" s="95">
        <f>ROUND(SUM(AV88:AW88),2)</f>
        <v>0</v>
      </c>
      <c r="AU88" s="96">
        <f>'1227b - Oprava vodovodnéh...'!W116</f>
        <v>0</v>
      </c>
      <c r="AV88" s="95">
        <f>'1227b - Oprava vodovodnéh...'!M31</f>
        <v>0</v>
      </c>
      <c r="AW88" s="95">
        <f>'1227b - Oprava vodovodnéh...'!M32</f>
        <v>0</v>
      </c>
      <c r="AX88" s="95">
        <f>'1227b - Oprava vodovodnéh...'!M33</f>
        <v>0</v>
      </c>
      <c r="AY88" s="95">
        <f>'1227b - Oprava vodovodnéh...'!M34</f>
        <v>0</v>
      </c>
      <c r="AZ88" s="95">
        <f>'1227b - Oprava vodovodnéh...'!H31</f>
        <v>0</v>
      </c>
      <c r="BA88" s="95">
        <f>'1227b - Oprava vodovodnéh...'!H32</f>
        <v>0</v>
      </c>
      <c r="BB88" s="95">
        <f>'1227b - Oprava vodovodnéh...'!H33</f>
        <v>0</v>
      </c>
      <c r="BC88" s="95">
        <f>'1227b - Oprava vodovodnéh...'!H34</f>
        <v>0</v>
      </c>
      <c r="BD88" s="97">
        <f>'1227b - Oprava vodovodnéh...'!H35</f>
        <v>0</v>
      </c>
      <c r="BT88" s="98" t="s">
        <v>82</v>
      </c>
      <c r="BU88" s="98" t="s">
        <v>83</v>
      </c>
      <c r="BV88" s="98" t="s">
        <v>78</v>
      </c>
      <c r="BW88" s="98" t="s">
        <v>79</v>
      </c>
      <c r="BX88" s="98" t="s">
        <v>80</v>
      </c>
    </row>
    <row r="89" spans="1:89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3"/>
      <c r="C90" s="82" t="s">
        <v>84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178">
        <f>ROUND(SUM(AG91:AG94),2)</f>
        <v>0</v>
      </c>
      <c r="AH90" s="178"/>
      <c r="AI90" s="178"/>
      <c r="AJ90" s="178"/>
      <c r="AK90" s="178"/>
      <c r="AL90" s="178"/>
      <c r="AM90" s="178"/>
      <c r="AN90" s="178">
        <f>ROUND(SUM(AN91:AN94),2)</f>
        <v>0</v>
      </c>
      <c r="AO90" s="178"/>
      <c r="AP90" s="178"/>
      <c r="AQ90" s="35"/>
      <c r="AS90" s="78" t="s">
        <v>85</v>
      </c>
      <c r="AT90" s="79" t="s">
        <v>86</v>
      </c>
      <c r="AU90" s="79" t="s">
        <v>41</v>
      </c>
      <c r="AV90" s="80" t="s">
        <v>64</v>
      </c>
    </row>
    <row r="91" spans="1:89" s="1" customFormat="1" ht="19.899999999999999" customHeight="1">
      <c r="B91" s="33"/>
      <c r="C91" s="34"/>
      <c r="D91" s="99" t="s">
        <v>87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184">
        <f>ROUND(AG87*AS91,2)</f>
        <v>0</v>
      </c>
      <c r="AH91" s="185"/>
      <c r="AI91" s="185"/>
      <c r="AJ91" s="185"/>
      <c r="AK91" s="185"/>
      <c r="AL91" s="185"/>
      <c r="AM91" s="185"/>
      <c r="AN91" s="185">
        <f>ROUND(AG91+AV91,2)</f>
        <v>0</v>
      </c>
      <c r="AO91" s="185"/>
      <c r="AP91" s="185"/>
      <c r="AQ91" s="35"/>
      <c r="AS91" s="100">
        <v>0</v>
      </c>
      <c r="AT91" s="101" t="s">
        <v>88</v>
      </c>
      <c r="AU91" s="101" t="s">
        <v>42</v>
      </c>
      <c r="AV91" s="102">
        <f>ROUND(IF(AU91="základná",AG91*L31,IF(AU91="znížená",AG91*L32,0)),2)</f>
        <v>0</v>
      </c>
      <c r="BV91" s="17" t="s">
        <v>89</v>
      </c>
      <c r="BY91" s="103">
        <f>IF(AU91="základná",AV91,0)</f>
        <v>0</v>
      </c>
      <c r="BZ91" s="103">
        <f>IF(AU91="znížená",AV91,0)</f>
        <v>0</v>
      </c>
      <c r="CA91" s="103">
        <v>0</v>
      </c>
      <c r="CB91" s="103">
        <v>0</v>
      </c>
      <c r="CC91" s="103">
        <v>0</v>
      </c>
      <c r="CD91" s="103">
        <f>IF(AU91="základná",AG91,0)</f>
        <v>0</v>
      </c>
      <c r="CE91" s="103">
        <f>IF(AU91="znížená",AG91,0)</f>
        <v>0</v>
      </c>
      <c r="CF91" s="103">
        <f>IF(AU91="zákl. prenesená",AG91,0)</f>
        <v>0</v>
      </c>
      <c r="CG91" s="103">
        <f>IF(AU91="zníž. prenesená",AG91,0)</f>
        <v>0</v>
      </c>
      <c r="CH91" s="103">
        <f>IF(AU91="nulová",AG91,0)</f>
        <v>0</v>
      </c>
      <c r="CI91" s="17">
        <f>IF(AU91="základná",1,IF(AU91="znížená",2,IF(AU91="zákl. prenesená",4,IF(AU91="zníž. prenesená",5,3))))</f>
        <v>1</v>
      </c>
      <c r="CJ91" s="17">
        <f>IF(AT91="stavebná časť",1,IF(8891="investičná časť",2,3))</f>
        <v>1</v>
      </c>
      <c r="CK91" s="17" t="str">
        <f>IF(D91="Vyplň vlastné","","x")</f>
        <v>x</v>
      </c>
    </row>
    <row r="92" spans="1:89" s="1" customFormat="1" ht="19.899999999999999" customHeight="1">
      <c r="B92" s="33"/>
      <c r="C92" s="34"/>
      <c r="D92" s="182" t="s">
        <v>90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34"/>
      <c r="AD92" s="34"/>
      <c r="AE92" s="34"/>
      <c r="AF92" s="34"/>
      <c r="AG92" s="184">
        <f>AG87*AS92</f>
        <v>0</v>
      </c>
      <c r="AH92" s="185"/>
      <c r="AI92" s="185"/>
      <c r="AJ92" s="185"/>
      <c r="AK92" s="185"/>
      <c r="AL92" s="185"/>
      <c r="AM92" s="185"/>
      <c r="AN92" s="185">
        <f>AG92+AV92</f>
        <v>0</v>
      </c>
      <c r="AO92" s="185"/>
      <c r="AP92" s="185"/>
      <c r="AQ92" s="35"/>
      <c r="AS92" s="104">
        <v>0</v>
      </c>
      <c r="AT92" s="105" t="s">
        <v>88</v>
      </c>
      <c r="AU92" s="105" t="s">
        <v>42</v>
      </c>
      <c r="AV92" s="106">
        <f>ROUND(IF(AU92="nulová",0,IF(OR(AU92="základná",AU92="zákl. prenesená"),AG92*L31,AG92*L32)),2)</f>
        <v>0</v>
      </c>
      <c r="BV92" s="17" t="s">
        <v>91</v>
      </c>
      <c r="BY92" s="103">
        <f>IF(AU92="základná",AV92,0)</f>
        <v>0</v>
      </c>
      <c r="BZ92" s="103">
        <f>IF(AU92="znížená",AV92,0)</f>
        <v>0</v>
      </c>
      <c r="CA92" s="103">
        <f>IF(AU92="zákl. prenesená",AV92,0)</f>
        <v>0</v>
      </c>
      <c r="CB92" s="103">
        <f>IF(AU92="zníž. prenesená",AV92,0)</f>
        <v>0</v>
      </c>
      <c r="CC92" s="103">
        <f>IF(AU92="nulová",AV92,0)</f>
        <v>0</v>
      </c>
      <c r="CD92" s="103">
        <f>IF(AU92="základná",AG92,0)</f>
        <v>0</v>
      </c>
      <c r="CE92" s="103">
        <f>IF(AU92="znížená",AG92,0)</f>
        <v>0</v>
      </c>
      <c r="CF92" s="103">
        <f>IF(AU92="zákl. prenesená",AG92,0)</f>
        <v>0</v>
      </c>
      <c r="CG92" s="103">
        <f>IF(AU92="zníž. prenesená",AG92,0)</f>
        <v>0</v>
      </c>
      <c r="CH92" s="103">
        <f>IF(AU92="nulová",AG92,0)</f>
        <v>0</v>
      </c>
      <c r="CI92" s="17">
        <f>IF(AU92="základná",1,IF(AU92="znížená",2,IF(AU92="zákl. prenesená",4,IF(AU92="zníž. prenesená",5,3))))</f>
        <v>1</v>
      </c>
      <c r="CJ92" s="17">
        <f>IF(AT92="stavebná časť",1,IF(8892="investičná časť",2,3))</f>
        <v>1</v>
      </c>
      <c r="CK92" s="17" t="str">
        <f>IF(D92="Vyplň vlastné","","x")</f>
        <v/>
      </c>
    </row>
    <row r="93" spans="1:89" s="1" customFormat="1" ht="19.899999999999999" customHeight="1">
      <c r="B93" s="33"/>
      <c r="C93" s="34"/>
      <c r="D93" s="182" t="s">
        <v>90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34"/>
      <c r="AD93" s="34"/>
      <c r="AE93" s="34"/>
      <c r="AF93" s="34"/>
      <c r="AG93" s="184">
        <f>AG87*AS93</f>
        <v>0</v>
      </c>
      <c r="AH93" s="185"/>
      <c r="AI93" s="185"/>
      <c r="AJ93" s="185"/>
      <c r="AK93" s="185"/>
      <c r="AL93" s="185"/>
      <c r="AM93" s="185"/>
      <c r="AN93" s="185">
        <f>AG93+AV93</f>
        <v>0</v>
      </c>
      <c r="AO93" s="185"/>
      <c r="AP93" s="185"/>
      <c r="AQ93" s="35"/>
      <c r="AS93" s="104">
        <v>0</v>
      </c>
      <c r="AT93" s="105" t="s">
        <v>88</v>
      </c>
      <c r="AU93" s="105" t="s">
        <v>42</v>
      </c>
      <c r="AV93" s="106">
        <f>ROUND(IF(AU93="nulová",0,IF(OR(AU93="základná",AU93="zákl. prenesená"),AG93*L31,AG93*L32)),2)</f>
        <v>0</v>
      </c>
      <c r="BV93" s="17" t="s">
        <v>91</v>
      </c>
      <c r="BY93" s="103">
        <f>IF(AU93="základná",AV93,0)</f>
        <v>0</v>
      </c>
      <c r="BZ93" s="103">
        <f>IF(AU93="znížená",AV93,0)</f>
        <v>0</v>
      </c>
      <c r="CA93" s="103">
        <f>IF(AU93="zákl. prenesená",AV93,0)</f>
        <v>0</v>
      </c>
      <c r="CB93" s="103">
        <f>IF(AU93="zníž. prenesená",AV93,0)</f>
        <v>0</v>
      </c>
      <c r="CC93" s="103">
        <f>IF(AU93="nulová",AV93,0)</f>
        <v>0</v>
      </c>
      <c r="CD93" s="103">
        <f>IF(AU93="základná",AG93,0)</f>
        <v>0</v>
      </c>
      <c r="CE93" s="103">
        <f>IF(AU93="znížená",AG93,0)</f>
        <v>0</v>
      </c>
      <c r="CF93" s="103">
        <f>IF(AU93="zákl. prenesená",AG93,0)</f>
        <v>0</v>
      </c>
      <c r="CG93" s="103">
        <f>IF(AU93="zníž. prenesená",AG93,0)</f>
        <v>0</v>
      </c>
      <c r="CH93" s="103">
        <f>IF(AU93="nulová",AG93,0)</f>
        <v>0</v>
      </c>
      <c r="CI93" s="17">
        <f>IF(AU93="základná",1,IF(AU93="znížená",2,IF(AU93="zákl. prenesená",4,IF(AU93="zníž. prenesená",5,3))))</f>
        <v>1</v>
      </c>
      <c r="CJ93" s="17">
        <f>IF(AT93="stavebná časť",1,IF(8893="investičná časť",2,3))</f>
        <v>1</v>
      </c>
      <c r="CK93" s="17" t="str">
        <f>IF(D93="Vyplň vlastné","","x")</f>
        <v/>
      </c>
    </row>
    <row r="94" spans="1:89" s="1" customFormat="1" ht="19.899999999999999" customHeight="1">
      <c r="B94" s="33"/>
      <c r="C94" s="34"/>
      <c r="D94" s="182" t="s">
        <v>90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34"/>
      <c r="AD94" s="34"/>
      <c r="AE94" s="34"/>
      <c r="AF94" s="34"/>
      <c r="AG94" s="184">
        <f>AG87*AS94</f>
        <v>0</v>
      </c>
      <c r="AH94" s="185"/>
      <c r="AI94" s="185"/>
      <c r="AJ94" s="185"/>
      <c r="AK94" s="185"/>
      <c r="AL94" s="185"/>
      <c r="AM94" s="185"/>
      <c r="AN94" s="185">
        <f>AG94+AV94</f>
        <v>0</v>
      </c>
      <c r="AO94" s="185"/>
      <c r="AP94" s="185"/>
      <c r="AQ94" s="35"/>
      <c r="AS94" s="107">
        <v>0</v>
      </c>
      <c r="AT94" s="108" t="s">
        <v>88</v>
      </c>
      <c r="AU94" s="108" t="s">
        <v>42</v>
      </c>
      <c r="AV94" s="109">
        <f>ROUND(IF(AU94="nulová",0,IF(OR(AU94="základná",AU94="zákl. prenesená"),AG94*L31,AG94*L32)),2)</f>
        <v>0</v>
      </c>
      <c r="BV94" s="17" t="s">
        <v>91</v>
      </c>
      <c r="BY94" s="103">
        <f>IF(AU94="základná",AV94,0)</f>
        <v>0</v>
      </c>
      <c r="BZ94" s="103">
        <f>IF(AU94="znížená",AV94,0)</f>
        <v>0</v>
      </c>
      <c r="CA94" s="103">
        <f>IF(AU94="zákl. prenesená",AV94,0)</f>
        <v>0</v>
      </c>
      <c r="CB94" s="103">
        <f>IF(AU94="zníž. prenesená",AV94,0)</f>
        <v>0</v>
      </c>
      <c r="CC94" s="103">
        <f>IF(AU94="nulová",AV94,0)</f>
        <v>0</v>
      </c>
      <c r="CD94" s="103">
        <f>IF(AU94="základná",AG94,0)</f>
        <v>0</v>
      </c>
      <c r="CE94" s="103">
        <f>IF(AU94="znížená",AG94,0)</f>
        <v>0</v>
      </c>
      <c r="CF94" s="103">
        <f>IF(AU94="zákl. prenesená",AG94,0)</f>
        <v>0</v>
      </c>
      <c r="CG94" s="103">
        <f>IF(AU94="zníž. prenesená",AG94,0)</f>
        <v>0</v>
      </c>
      <c r="CH94" s="103">
        <f>IF(AU94="nulová",AG94,0)</f>
        <v>0</v>
      </c>
      <c r="CI94" s="17">
        <f>IF(AU94="základná",1,IF(AU94="znížená",2,IF(AU94="zákl. prenesená",4,IF(AU94="zníž. prenesená",5,3))))</f>
        <v>1</v>
      </c>
      <c r="CJ94" s="17">
        <f>IF(AT94="stavebná časť",1,IF(8894="investičná časť",2,3))</f>
        <v>1</v>
      </c>
      <c r="CK94" s="17" t="str">
        <f>IF(D94="Vyplň vlastné","","x")</f>
        <v/>
      </c>
    </row>
    <row r="95" spans="1:89" s="1" customFormat="1" ht="10.9" customHeight="1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5"/>
    </row>
    <row r="96" spans="1:89" s="1" customFormat="1" ht="30" customHeight="1">
      <c r="B96" s="33"/>
      <c r="C96" s="110" t="s">
        <v>92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79">
        <f>ROUND(AG87+AG90,2)</f>
        <v>0</v>
      </c>
      <c r="AH96" s="179"/>
      <c r="AI96" s="179"/>
      <c r="AJ96" s="179"/>
      <c r="AK96" s="179"/>
      <c r="AL96" s="179"/>
      <c r="AM96" s="179"/>
      <c r="AN96" s="179">
        <f>AN87+AN90</f>
        <v>0</v>
      </c>
      <c r="AO96" s="179"/>
      <c r="AP96" s="179"/>
      <c r="AQ96" s="35"/>
    </row>
    <row r="97" spans="2:43" s="1" customFormat="1" ht="6.95" customHeight="1"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9"/>
    </row>
  </sheetData>
  <sheetProtection password="CC35" sheet="1" objects="1" scenarios="1" formatCells="0" formatColumns="0" formatRows="0" sort="0" autoFilter="0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1227b - Oprava vodovodnéh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2"/>
  <sheetViews>
    <sheetView showGridLines="0" workbookViewId="0">
      <pane ySplit="1" topLeftCell="A198" activePane="bottomLeft" state="frozen"/>
      <selection pane="bottomLeft" activeCell="AD140" sqref="AD14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2"/>
      <c r="B1" s="11"/>
      <c r="C1" s="11"/>
      <c r="D1" s="12" t="s">
        <v>1</v>
      </c>
      <c r="E1" s="11"/>
      <c r="F1" s="13" t="s">
        <v>93</v>
      </c>
      <c r="G1" s="13"/>
      <c r="H1" s="225" t="s">
        <v>94</v>
      </c>
      <c r="I1" s="225"/>
      <c r="J1" s="225"/>
      <c r="K1" s="225"/>
      <c r="L1" s="13" t="s">
        <v>95</v>
      </c>
      <c r="M1" s="11"/>
      <c r="N1" s="11"/>
      <c r="O1" s="12" t="s">
        <v>96</v>
      </c>
      <c r="P1" s="11"/>
      <c r="Q1" s="11"/>
      <c r="R1" s="11"/>
      <c r="S1" s="13" t="s">
        <v>97</v>
      </c>
      <c r="T1" s="13"/>
      <c r="U1" s="112"/>
      <c r="V1" s="112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7" t="s">
        <v>79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77</v>
      </c>
    </row>
    <row r="4" spans="1:66" ht="36.950000000000003" customHeight="1">
      <c r="B4" s="21"/>
      <c r="C4" s="194" t="s">
        <v>98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2"/>
      <c r="T4" s="23" t="s">
        <v>12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s="1" customFormat="1" ht="32.85" customHeight="1">
      <c r="B6" s="33"/>
      <c r="C6" s="34"/>
      <c r="D6" s="28" t="s">
        <v>17</v>
      </c>
      <c r="E6" s="34"/>
      <c r="F6" s="218" t="s">
        <v>18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34"/>
      <c r="R6" s="35"/>
    </row>
    <row r="7" spans="1:66" s="1" customFormat="1" ht="14.45" customHeight="1">
      <c r="B7" s="33"/>
      <c r="C7" s="34"/>
      <c r="D7" s="29" t="s">
        <v>19</v>
      </c>
      <c r="E7" s="34"/>
      <c r="F7" s="27" t="s">
        <v>20</v>
      </c>
      <c r="G7" s="34"/>
      <c r="H7" s="34"/>
      <c r="I7" s="34"/>
      <c r="J7" s="34"/>
      <c r="K7" s="34"/>
      <c r="L7" s="34"/>
      <c r="M7" s="29" t="s">
        <v>21</v>
      </c>
      <c r="N7" s="34"/>
      <c r="O7" s="27" t="s">
        <v>20</v>
      </c>
      <c r="P7" s="34"/>
      <c r="Q7" s="34"/>
      <c r="R7" s="35"/>
    </row>
    <row r="8" spans="1:66" s="1" customFormat="1" ht="14.45" customHeight="1">
      <c r="B8" s="33"/>
      <c r="C8" s="34"/>
      <c r="D8" s="29" t="s">
        <v>22</v>
      </c>
      <c r="E8" s="34"/>
      <c r="F8" s="27" t="s">
        <v>23</v>
      </c>
      <c r="G8" s="34"/>
      <c r="H8" s="34"/>
      <c r="I8" s="34"/>
      <c r="J8" s="34"/>
      <c r="K8" s="34"/>
      <c r="L8" s="34"/>
      <c r="M8" s="29" t="s">
        <v>24</v>
      </c>
      <c r="N8" s="34"/>
      <c r="O8" s="259">
        <f>'Rekapitulácia stavby'!AN8</f>
        <v>42884</v>
      </c>
      <c r="P8" s="247"/>
      <c r="Q8" s="34"/>
      <c r="R8" s="35"/>
    </row>
    <row r="9" spans="1:66" s="1" customFormat="1" ht="10.9" customHeight="1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</row>
    <row r="10" spans="1:66" s="1" customFormat="1" ht="14.45" customHeight="1">
      <c r="B10" s="33"/>
      <c r="C10" s="34"/>
      <c r="D10" s="29" t="s">
        <v>25</v>
      </c>
      <c r="E10" s="34"/>
      <c r="F10" s="34"/>
      <c r="G10" s="34"/>
      <c r="H10" s="34"/>
      <c r="I10" s="34"/>
      <c r="J10" s="34"/>
      <c r="K10" s="34"/>
      <c r="L10" s="34"/>
      <c r="M10" s="29" t="s">
        <v>26</v>
      </c>
      <c r="N10" s="34"/>
      <c r="O10" s="216" t="s">
        <v>20</v>
      </c>
      <c r="P10" s="216"/>
      <c r="Q10" s="34"/>
      <c r="R10" s="35"/>
    </row>
    <row r="11" spans="1:66" s="1" customFormat="1" ht="18" customHeight="1">
      <c r="B11" s="33"/>
      <c r="C11" s="34"/>
      <c r="D11" s="34"/>
      <c r="E11" s="27" t="s">
        <v>27</v>
      </c>
      <c r="F11" s="34"/>
      <c r="G11" s="34"/>
      <c r="H11" s="34"/>
      <c r="I11" s="34"/>
      <c r="J11" s="34"/>
      <c r="K11" s="34"/>
      <c r="L11" s="34"/>
      <c r="M11" s="29" t="s">
        <v>28</v>
      </c>
      <c r="N11" s="34"/>
      <c r="O11" s="216" t="s">
        <v>20</v>
      </c>
      <c r="P11" s="216"/>
      <c r="Q11" s="34"/>
      <c r="R11" s="35"/>
    </row>
    <row r="12" spans="1:66" s="1" customFormat="1" ht="6.95" customHeight="1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</row>
    <row r="13" spans="1:66" s="1" customFormat="1" ht="14.45" customHeight="1">
      <c r="B13" s="33"/>
      <c r="C13" s="34"/>
      <c r="D13" s="29" t="s">
        <v>29</v>
      </c>
      <c r="E13" s="34"/>
      <c r="F13" s="34"/>
      <c r="G13" s="34"/>
      <c r="H13" s="34"/>
      <c r="I13" s="34"/>
      <c r="J13" s="34"/>
      <c r="K13" s="34"/>
      <c r="L13" s="34"/>
      <c r="M13" s="29" t="s">
        <v>26</v>
      </c>
      <c r="N13" s="34"/>
      <c r="O13" s="260" t="s">
        <v>30</v>
      </c>
      <c r="P13" s="216"/>
      <c r="Q13" s="34"/>
      <c r="R13" s="35"/>
    </row>
    <row r="14" spans="1:66" s="1" customFormat="1" ht="18" customHeight="1">
      <c r="B14" s="33"/>
      <c r="C14" s="34"/>
      <c r="D14" s="34"/>
      <c r="E14" s="260" t="str">
        <f>IF('Rekapitulácia stavby'!E14="","",'Rekapitulácia stavby'!E14)</f>
        <v>Vyplň údaj</v>
      </c>
      <c r="F14" s="261"/>
      <c r="G14" s="261"/>
      <c r="H14" s="261"/>
      <c r="I14" s="261"/>
      <c r="J14" s="261"/>
      <c r="K14" s="261"/>
      <c r="L14" s="261"/>
      <c r="M14" s="29" t="s">
        <v>28</v>
      </c>
      <c r="N14" s="34"/>
      <c r="O14" s="260" t="str">
        <f>IF('Rekapitulácia stavby'!AN14="","",'Rekapitulácia stavby'!AN14)</f>
        <v>Vyplň údaj</v>
      </c>
      <c r="P14" s="216"/>
      <c r="Q14" s="34"/>
      <c r="R14" s="35"/>
    </row>
    <row r="15" spans="1:66" s="1" customFormat="1" ht="6.95" customHeight="1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1:66" s="1" customFormat="1" ht="14.45" customHeight="1">
      <c r="B16" s="33"/>
      <c r="C16" s="34"/>
      <c r="D16" s="29" t="s">
        <v>31</v>
      </c>
      <c r="E16" s="34"/>
      <c r="F16" s="34"/>
      <c r="G16" s="34"/>
      <c r="H16" s="34"/>
      <c r="I16" s="34"/>
      <c r="J16" s="34"/>
      <c r="K16" s="34"/>
      <c r="L16" s="34"/>
      <c r="M16" s="29" t="s">
        <v>26</v>
      </c>
      <c r="N16" s="34"/>
      <c r="O16" s="216" t="str">
        <f>IF('Rekapitulácia stavby'!AN16="","",'Rekapitulácia stavby'!AN16)</f>
        <v/>
      </c>
      <c r="P16" s="216"/>
      <c r="Q16" s="34"/>
      <c r="R16" s="35"/>
    </row>
    <row r="17" spans="2:18" s="1" customFormat="1" ht="18" customHeight="1">
      <c r="B17" s="33"/>
      <c r="C17" s="34"/>
      <c r="D17" s="34"/>
      <c r="E17" s="27" t="str">
        <f>IF('Rekapitulácia stavby'!E17="","",'Rekapitulácia stavby'!E17)</f>
        <v xml:space="preserve"> </v>
      </c>
      <c r="F17" s="34"/>
      <c r="G17" s="34"/>
      <c r="H17" s="34"/>
      <c r="I17" s="34"/>
      <c r="J17" s="34"/>
      <c r="K17" s="34"/>
      <c r="L17" s="34"/>
      <c r="M17" s="29" t="s">
        <v>28</v>
      </c>
      <c r="N17" s="34"/>
      <c r="O17" s="216" t="str">
        <f>IF('Rekapitulácia stavby'!AN17="","",'Rekapitulácia stavby'!AN17)</f>
        <v/>
      </c>
      <c r="P17" s="216"/>
      <c r="Q17" s="34"/>
      <c r="R17" s="35"/>
    </row>
    <row r="18" spans="2:18" s="1" customFormat="1" ht="6.95" customHeight="1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2:18" s="1" customFormat="1" ht="14.45" customHeight="1">
      <c r="B19" s="33"/>
      <c r="C19" s="34"/>
      <c r="D19" s="29" t="s">
        <v>35</v>
      </c>
      <c r="E19" s="34"/>
      <c r="F19" s="34"/>
      <c r="G19" s="34"/>
      <c r="H19" s="34"/>
      <c r="I19" s="34"/>
      <c r="J19" s="34"/>
      <c r="K19" s="34"/>
      <c r="L19" s="34"/>
      <c r="M19" s="29" t="s">
        <v>26</v>
      </c>
      <c r="N19" s="34"/>
      <c r="O19" s="216" t="s">
        <v>20</v>
      </c>
      <c r="P19" s="216"/>
      <c r="Q19" s="34"/>
      <c r="R19" s="35"/>
    </row>
    <row r="20" spans="2:18" s="1" customFormat="1" ht="18" customHeight="1">
      <c r="B20" s="33"/>
      <c r="C20" s="34"/>
      <c r="D20" s="34"/>
      <c r="E20" s="27" t="s">
        <v>36</v>
      </c>
      <c r="F20" s="34"/>
      <c r="G20" s="34"/>
      <c r="H20" s="34"/>
      <c r="I20" s="34"/>
      <c r="J20" s="34"/>
      <c r="K20" s="34"/>
      <c r="L20" s="34"/>
      <c r="M20" s="29" t="s">
        <v>28</v>
      </c>
      <c r="N20" s="34"/>
      <c r="O20" s="216" t="s">
        <v>20</v>
      </c>
      <c r="P20" s="216"/>
      <c r="Q20" s="34"/>
      <c r="R20" s="35"/>
    </row>
    <row r="21" spans="2:18" s="1" customFormat="1" ht="6.95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</row>
    <row r="22" spans="2:18" s="1" customFormat="1" ht="14.45" customHeight="1">
      <c r="B22" s="33"/>
      <c r="C22" s="34"/>
      <c r="D22" s="29" t="s">
        <v>37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22.5" customHeight="1">
      <c r="B23" s="33"/>
      <c r="C23" s="34"/>
      <c r="D23" s="34"/>
      <c r="E23" s="221" t="s">
        <v>20</v>
      </c>
      <c r="F23" s="221"/>
      <c r="G23" s="221"/>
      <c r="H23" s="221"/>
      <c r="I23" s="221"/>
      <c r="J23" s="221"/>
      <c r="K23" s="221"/>
      <c r="L23" s="221"/>
      <c r="M23" s="34"/>
      <c r="N23" s="34"/>
      <c r="O23" s="34"/>
      <c r="P23" s="34"/>
      <c r="Q23" s="34"/>
      <c r="R23" s="35"/>
    </row>
    <row r="24" spans="2:18" s="1" customFormat="1" ht="6.9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34"/>
      <c r="R25" s="35"/>
    </row>
    <row r="26" spans="2:18" s="1" customFormat="1" ht="14.45" customHeight="1">
      <c r="B26" s="33"/>
      <c r="C26" s="34"/>
      <c r="D26" s="113" t="s">
        <v>99</v>
      </c>
      <c r="E26" s="34"/>
      <c r="F26" s="34"/>
      <c r="G26" s="34"/>
      <c r="H26" s="34"/>
      <c r="I26" s="34"/>
      <c r="J26" s="34"/>
      <c r="K26" s="34"/>
      <c r="L26" s="34"/>
      <c r="M26" s="222">
        <f>N87</f>
        <v>0</v>
      </c>
      <c r="N26" s="222"/>
      <c r="O26" s="222"/>
      <c r="P26" s="222"/>
      <c r="Q26" s="34"/>
      <c r="R26" s="35"/>
    </row>
    <row r="27" spans="2:18" s="1" customFormat="1" ht="14.45" customHeight="1">
      <c r="B27" s="33"/>
      <c r="C27" s="34"/>
      <c r="D27" s="32" t="s">
        <v>87</v>
      </c>
      <c r="E27" s="34"/>
      <c r="F27" s="34"/>
      <c r="G27" s="34"/>
      <c r="H27" s="34"/>
      <c r="I27" s="34"/>
      <c r="J27" s="34"/>
      <c r="K27" s="34"/>
      <c r="L27" s="34"/>
      <c r="M27" s="222">
        <f>N92</f>
        <v>0</v>
      </c>
      <c r="N27" s="222"/>
      <c r="O27" s="222"/>
      <c r="P27" s="222"/>
      <c r="Q27" s="34"/>
      <c r="R27" s="35"/>
    </row>
    <row r="28" spans="2:18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</row>
    <row r="29" spans="2:18" s="1" customFormat="1" ht="25.35" customHeight="1">
      <c r="B29" s="33"/>
      <c r="C29" s="34"/>
      <c r="D29" s="114" t="s">
        <v>40</v>
      </c>
      <c r="E29" s="34"/>
      <c r="F29" s="34"/>
      <c r="G29" s="34"/>
      <c r="H29" s="34"/>
      <c r="I29" s="34"/>
      <c r="J29" s="34"/>
      <c r="K29" s="34"/>
      <c r="L29" s="34"/>
      <c r="M29" s="258">
        <f>ROUND(M26+M27,2)</f>
        <v>0</v>
      </c>
      <c r="N29" s="246"/>
      <c r="O29" s="246"/>
      <c r="P29" s="246"/>
      <c r="Q29" s="34"/>
      <c r="R29" s="35"/>
    </row>
    <row r="30" spans="2:18" s="1" customFormat="1" ht="6.95" customHeight="1">
      <c r="B30" s="33"/>
      <c r="C30" s="34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4"/>
      <c r="R30" s="35"/>
    </row>
    <row r="31" spans="2:18" s="1" customFormat="1" ht="14.45" customHeight="1">
      <c r="B31" s="33"/>
      <c r="C31" s="34"/>
      <c r="D31" s="40" t="s">
        <v>41</v>
      </c>
      <c r="E31" s="40" t="s">
        <v>42</v>
      </c>
      <c r="F31" s="41">
        <v>0.2</v>
      </c>
      <c r="G31" s="115" t="s">
        <v>43</v>
      </c>
      <c r="H31" s="255">
        <f>ROUND((((SUM(BE92:BE99)+SUM(BE116:BE145))+SUM(BE147:BE151))),2)</f>
        <v>0</v>
      </c>
      <c r="I31" s="246"/>
      <c r="J31" s="246"/>
      <c r="K31" s="34"/>
      <c r="L31" s="34"/>
      <c r="M31" s="255">
        <f>ROUND(((ROUND((SUM(BE92:BE99)+SUM(BE116:BE145)), 2)*F31)+SUM(BE147:BE151)*F31),2)</f>
        <v>0</v>
      </c>
      <c r="N31" s="246"/>
      <c r="O31" s="246"/>
      <c r="P31" s="246"/>
      <c r="Q31" s="34"/>
      <c r="R31" s="35"/>
    </row>
    <row r="32" spans="2:18" s="1" customFormat="1" ht="14.45" customHeight="1">
      <c r="B32" s="33"/>
      <c r="C32" s="34"/>
      <c r="D32" s="34"/>
      <c r="E32" s="40" t="s">
        <v>44</v>
      </c>
      <c r="F32" s="41">
        <v>0.2</v>
      </c>
      <c r="G32" s="115" t="s">
        <v>43</v>
      </c>
      <c r="H32" s="255">
        <f>ROUND((((SUM(BF92:BF99)+SUM(BF116:BF145))+SUM(BF147:BF151))),2)</f>
        <v>0</v>
      </c>
      <c r="I32" s="246"/>
      <c r="J32" s="246"/>
      <c r="K32" s="34"/>
      <c r="L32" s="34"/>
      <c r="M32" s="255">
        <f>ROUND(((ROUND((SUM(BF92:BF99)+SUM(BF116:BF145)), 2)*F32)+SUM(BF147:BF151)*F32),2)</f>
        <v>0</v>
      </c>
      <c r="N32" s="246"/>
      <c r="O32" s="246"/>
      <c r="P32" s="246"/>
      <c r="Q32" s="34"/>
      <c r="R32" s="35"/>
    </row>
    <row r="33" spans="2:18" s="1" customFormat="1" ht="14.45" hidden="1" customHeight="1">
      <c r="B33" s="33"/>
      <c r="C33" s="34"/>
      <c r="D33" s="34"/>
      <c r="E33" s="40" t="s">
        <v>45</v>
      </c>
      <c r="F33" s="41">
        <v>0.2</v>
      </c>
      <c r="G33" s="115" t="s">
        <v>43</v>
      </c>
      <c r="H33" s="255">
        <f>ROUND((((SUM(BG92:BG99)+SUM(BG116:BG145))+SUM(BG147:BG151))),2)</f>
        <v>0</v>
      </c>
      <c r="I33" s="246"/>
      <c r="J33" s="246"/>
      <c r="K33" s="34"/>
      <c r="L33" s="34"/>
      <c r="M33" s="255">
        <v>0</v>
      </c>
      <c r="N33" s="246"/>
      <c r="O33" s="246"/>
      <c r="P33" s="246"/>
      <c r="Q33" s="34"/>
      <c r="R33" s="35"/>
    </row>
    <row r="34" spans="2:18" s="1" customFormat="1" ht="14.45" hidden="1" customHeight="1">
      <c r="B34" s="33"/>
      <c r="C34" s="34"/>
      <c r="D34" s="34"/>
      <c r="E34" s="40" t="s">
        <v>46</v>
      </c>
      <c r="F34" s="41">
        <v>0.2</v>
      </c>
      <c r="G34" s="115" t="s">
        <v>43</v>
      </c>
      <c r="H34" s="255">
        <f>ROUND((((SUM(BH92:BH99)+SUM(BH116:BH145))+SUM(BH147:BH151))),2)</f>
        <v>0</v>
      </c>
      <c r="I34" s="246"/>
      <c r="J34" s="246"/>
      <c r="K34" s="34"/>
      <c r="L34" s="34"/>
      <c r="M34" s="255">
        <v>0</v>
      </c>
      <c r="N34" s="246"/>
      <c r="O34" s="246"/>
      <c r="P34" s="246"/>
      <c r="Q34" s="34"/>
      <c r="R34" s="35"/>
    </row>
    <row r="35" spans="2:18" s="1" customFormat="1" ht="14.45" hidden="1" customHeight="1">
      <c r="B35" s="33"/>
      <c r="C35" s="34"/>
      <c r="D35" s="34"/>
      <c r="E35" s="40" t="s">
        <v>47</v>
      </c>
      <c r="F35" s="41">
        <v>0</v>
      </c>
      <c r="G35" s="115" t="s">
        <v>43</v>
      </c>
      <c r="H35" s="255">
        <f>ROUND((((SUM(BI92:BI99)+SUM(BI116:BI145))+SUM(BI147:BI151))),2)</f>
        <v>0</v>
      </c>
      <c r="I35" s="246"/>
      <c r="J35" s="246"/>
      <c r="K35" s="34"/>
      <c r="L35" s="34"/>
      <c r="M35" s="255">
        <v>0</v>
      </c>
      <c r="N35" s="246"/>
      <c r="O35" s="246"/>
      <c r="P35" s="246"/>
      <c r="Q35" s="34"/>
      <c r="R35" s="35"/>
    </row>
    <row r="36" spans="2:18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</row>
    <row r="37" spans="2:18" s="1" customFormat="1" ht="25.35" customHeight="1">
      <c r="B37" s="33"/>
      <c r="C37" s="111"/>
      <c r="D37" s="116" t="s">
        <v>48</v>
      </c>
      <c r="E37" s="77"/>
      <c r="F37" s="77"/>
      <c r="G37" s="117" t="s">
        <v>49</v>
      </c>
      <c r="H37" s="118" t="s">
        <v>50</v>
      </c>
      <c r="I37" s="77"/>
      <c r="J37" s="77"/>
      <c r="K37" s="77"/>
      <c r="L37" s="256">
        <f>SUM(M29:M35)</f>
        <v>0</v>
      </c>
      <c r="M37" s="256"/>
      <c r="N37" s="256"/>
      <c r="O37" s="256"/>
      <c r="P37" s="257"/>
      <c r="Q37" s="111"/>
      <c r="R37" s="35"/>
    </row>
    <row r="38" spans="2:18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3"/>
      <c r="C50" s="34"/>
      <c r="D50" s="48" t="s">
        <v>51</v>
      </c>
      <c r="E50" s="49"/>
      <c r="F50" s="49"/>
      <c r="G50" s="49"/>
      <c r="H50" s="50"/>
      <c r="I50" s="34"/>
      <c r="J50" s="48" t="s">
        <v>52</v>
      </c>
      <c r="K50" s="49"/>
      <c r="L50" s="49"/>
      <c r="M50" s="49"/>
      <c r="N50" s="49"/>
      <c r="O50" s="49"/>
      <c r="P50" s="50"/>
      <c r="Q50" s="34"/>
      <c r="R50" s="35"/>
    </row>
    <row r="51" spans="2:18">
      <c r="B51" s="21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2"/>
    </row>
    <row r="52" spans="2:18">
      <c r="B52" s="21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2"/>
    </row>
    <row r="53" spans="2:18">
      <c r="B53" s="21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2"/>
    </row>
    <row r="54" spans="2:18">
      <c r="B54" s="21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2"/>
    </row>
    <row r="55" spans="2:18">
      <c r="B55" s="21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2"/>
    </row>
    <row r="56" spans="2:18">
      <c r="B56" s="21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2"/>
    </row>
    <row r="57" spans="2:18">
      <c r="B57" s="21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2"/>
    </row>
    <row r="58" spans="2:18">
      <c r="B58" s="21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2"/>
    </row>
    <row r="59" spans="2:18" s="1" customFormat="1" ht="15">
      <c r="B59" s="33"/>
      <c r="C59" s="34"/>
      <c r="D59" s="53" t="s">
        <v>53</v>
      </c>
      <c r="E59" s="54"/>
      <c r="F59" s="54"/>
      <c r="G59" s="55" t="s">
        <v>54</v>
      </c>
      <c r="H59" s="56"/>
      <c r="I59" s="34"/>
      <c r="J59" s="53" t="s">
        <v>53</v>
      </c>
      <c r="K59" s="54"/>
      <c r="L59" s="54"/>
      <c r="M59" s="54"/>
      <c r="N59" s="55" t="s">
        <v>54</v>
      </c>
      <c r="O59" s="54"/>
      <c r="P59" s="56"/>
      <c r="Q59" s="34"/>
      <c r="R59" s="35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3"/>
      <c r="C61" s="34"/>
      <c r="D61" s="48" t="s">
        <v>55</v>
      </c>
      <c r="E61" s="49"/>
      <c r="F61" s="49"/>
      <c r="G61" s="49"/>
      <c r="H61" s="50"/>
      <c r="I61" s="34"/>
      <c r="J61" s="48" t="s">
        <v>56</v>
      </c>
      <c r="K61" s="49"/>
      <c r="L61" s="49"/>
      <c r="M61" s="49"/>
      <c r="N61" s="49"/>
      <c r="O61" s="49"/>
      <c r="P61" s="50"/>
      <c r="Q61" s="34"/>
      <c r="R61" s="35"/>
    </row>
    <row r="62" spans="2:18">
      <c r="B62" s="21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2"/>
    </row>
    <row r="63" spans="2:18">
      <c r="B63" s="21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2"/>
    </row>
    <row r="64" spans="2:18">
      <c r="B64" s="21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2"/>
    </row>
    <row r="65" spans="2:21">
      <c r="B65" s="21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2"/>
    </row>
    <row r="66" spans="2:21">
      <c r="B66" s="21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2"/>
    </row>
    <row r="67" spans="2:21">
      <c r="B67" s="21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2"/>
    </row>
    <row r="68" spans="2:21">
      <c r="B68" s="21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2"/>
    </row>
    <row r="69" spans="2:21">
      <c r="B69" s="21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2"/>
    </row>
    <row r="70" spans="2:21" s="1" customFormat="1" ht="15">
      <c r="B70" s="33"/>
      <c r="C70" s="34"/>
      <c r="D70" s="53" t="s">
        <v>53</v>
      </c>
      <c r="E70" s="54"/>
      <c r="F70" s="54"/>
      <c r="G70" s="55" t="s">
        <v>54</v>
      </c>
      <c r="H70" s="56"/>
      <c r="I70" s="34"/>
      <c r="J70" s="53" t="s">
        <v>53</v>
      </c>
      <c r="K70" s="54"/>
      <c r="L70" s="54"/>
      <c r="M70" s="54"/>
      <c r="N70" s="55" t="s">
        <v>54</v>
      </c>
      <c r="O70" s="54"/>
      <c r="P70" s="56"/>
      <c r="Q70" s="34"/>
      <c r="R70" s="35"/>
    </row>
    <row r="71" spans="2:21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1"/>
    </row>
    <row r="76" spans="2:21" s="1" customFormat="1" ht="36.950000000000003" customHeight="1">
      <c r="B76" s="33"/>
      <c r="C76" s="194" t="s">
        <v>100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5"/>
      <c r="T76" s="122"/>
      <c r="U76" s="122"/>
    </row>
    <row r="77" spans="2:21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22"/>
      <c r="U77" s="122"/>
    </row>
    <row r="78" spans="2:21" s="1" customFormat="1" ht="36.950000000000003" customHeight="1">
      <c r="B78" s="33"/>
      <c r="C78" s="67" t="s">
        <v>17</v>
      </c>
      <c r="D78" s="34"/>
      <c r="E78" s="34"/>
      <c r="F78" s="196" t="str">
        <f>F6</f>
        <v>Oprava vodovodného rozvodu v suteréne</v>
      </c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34"/>
      <c r="R78" s="35"/>
      <c r="T78" s="122"/>
      <c r="U78" s="122"/>
    </row>
    <row r="79" spans="2:21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  <c r="T79" s="122"/>
      <c r="U79" s="122"/>
    </row>
    <row r="80" spans="2:21" s="1" customFormat="1" ht="18" customHeight="1">
      <c r="B80" s="33"/>
      <c r="C80" s="29" t="s">
        <v>22</v>
      </c>
      <c r="D80" s="34"/>
      <c r="E80" s="34"/>
      <c r="F80" s="27" t="str">
        <f>F8</f>
        <v>Senica</v>
      </c>
      <c r="G80" s="34"/>
      <c r="H80" s="34"/>
      <c r="I80" s="34"/>
      <c r="J80" s="34"/>
      <c r="K80" s="29" t="s">
        <v>24</v>
      </c>
      <c r="L80" s="34"/>
      <c r="M80" s="247">
        <f>IF(O8="","",O8)</f>
        <v>42884</v>
      </c>
      <c r="N80" s="247"/>
      <c r="O80" s="247"/>
      <c r="P80" s="247"/>
      <c r="Q80" s="34"/>
      <c r="R80" s="35"/>
      <c r="T80" s="122"/>
      <c r="U80" s="122"/>
    </row>
    <row r="81" spans="2:65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  <c r="T81" s="122"/>
      <c r="U81" s="122"/>
    </row>
    <row r="82" spans="2:65" s="1" customFormat="1" ht="15">
      <c r="B82" s="33"/>
      <c r="C82" s="29" t="s">
        <v>25</v>
      </c>
      <c r="D82" s="34"/>
      <c r="E82" s="34"/>
      <c r="F82" s="27" t="str">
        <f>E11</f>
        <v>III. ZŠ  Senica</v>
      </c>
      <c r="G82" s="34"/>
      <c r="H82" s="34"/>
      <c r="I82" s="34"/>
      <c r="J82" s="34"/>
      <c r="K82" s="29" t="s">
        <v>31</v>
      </c>
      <c r="L82" s="34"/>
      <c r="M82" s="216" t="str">
        <f>E17</f>
        <v xml:space="preserve"> </v>
      </c>
      <c r="N82" s="216"/>
      <c r="O82" s="216"/>
      <c r="P82" s="216"/>
      <c r="Q82" s="216"/>
      <c r="R82" s="35"/>
      <c r="T82" s="122"/>
      <c r="U82" s="122"/>
    </row>
    <row r="83" spans="2:65" s="1" customFormat="1" ht="14.45" customHeight="1">
      <c r="B83" s="33"/>
      <c r="C83" s="29" t="s">
        <v>29</v>
      </c>
      <c r="D83" s="34"/>
      <c r="E83" s="34"/>
      <c r="F83" s="27" t="str">
        <f>IF(E14="","",E14)</f>
        <v>Vyplň údaj</v>
      </c>
      <c r="G83" s="34"/>
      <c r="H83" s="34"/>
      <c r="I83" s="34"/>
      <c r="J83" s="34"/>
      <c r="K83" s="29" t="s">
        <v>35</v>
      </c>
      <c r="L83" s="34"/>
      <c r="M83" s="216" t="str">
        <f>E20</f>
        <v>Ing. Juraj Havetta</v>
      </c>
      <c r="N83" s="216"/>
      <c r="O83" s="216"/>
      <c r="P83" s="216"/>
      <c r="Q83" s="216"/>
      <c r="R83" s="35"/>
      <c r="T83" s="122"/>
      <c r="U83" s="122"/>
    </row>
    <row r="84" spans="2:65" s="1" customFormat="1" ht="10.35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  <c r="T84" s="122"/>
      <c r="U84" s="122"/>
    </row>
    <row r="85" spans="2:65" s="1" customFormat="1" ht="29.25" customHeight="1">
      <c r="B85" s="33"/>
      <c r="C85" s="252" t="s">
        <v>101</v>
      </c>
      <c r="D85" s="253"/>
      <c r="E85" s="253"/>
      <c r="F85" s="253"/>
      <c r="G85" s="253"/>
      <c r="H85" s="111"/>
      <c r="I85" s="111"/>
      <c r="J85" s="111"/>
      <c r="K85" s="111"/>
      <c r="L85" s="111"/>
      <c r="M85" s="111"/>
      <c r="N85" s="252" t="s">
        <v>102</v>
      </c>
      <c r="O85" s="253"/>
      <c r="P85" s="253"/>
      <c r="Q85" s="253"/>
      <c r="R85" s="35"/>
      <c r="T85" s="122"/>
      <c r="U85" s="122"/>
    </row>
    <row r="86" spans="2:65" s="1" customFormat="1" ht="10.3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  <c r="T86" s="122"/>
      <c r="U86" s="122"/>
    </row>
    <row r="87" spans="2:65" s="1" customFormat="1" ht="29.25" customHeight="1">
      <c r="B87" s="33"/>
      <c r="C87" s="123" t="s">
        <v>103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178">
        <f>N116</f>
        <v>0</v>
      </c>
      <c r="O87" s="250"/>
      <c r="P87" s="250"/>
      <c r="Q87" s="250"/>
      <c r="R87" s="35"/>
      <c r="T87" s="122"/>
      <c r="U87" s="122"/>
      <c r="AU87" s="17" t="s">
        <v>104</v>
      </c>
    </row>
    <row r="88" spans="2:65" s="6" customFormat="1" ht="24.95" customHeight="1">
      <c r="B88" s="124"/>
      <c r="C88" s="125"/>
      <c r="D88" s="126" t="s">
        <v>105</v>
      </c>
      <c r="E88" s="125"/>
      <c r="F88" s="125"/>
      <c r="G88" s="125"/>
      <c r="H88" s="125"/>
      <c r="I88" s="125"/>
      <c r="J88" s="125"/>
      <c r="K88" s="125"/>
      <c r="L88" s="125"/>
      <c r="M88" s="125"/>
      <c r="N88" s="254">
        <f>N117</f>
        <v>0</v>
      </c>
      <c r="O88" s="249"/>
      <c r="P88" s="249"/>
      <c r="Q88" s="249"/>
      <c r="R88" s="127"/>
      <c r="T88" s="128"/>
      <c r="U88" s="128"/>
    </row>
    <row r="89" spans="2:65" s="7" customFormat="1" ht="19.899999999999999" customHeight="1">
      <c r="B89" s="129"/>
      <c r="C89" s="130"/>
      <c r="D89" s="99" t="s">
        <v>106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85">
        <f>N118</f>
        <v>0</v>
      </c>
      <c r="O89" s="248"/>
      <c r="P89" s="248"/>
      <c r="Q89" s="248"/>
      <c r="R89" s="131"/>
      <c r="T89" s="132"/>
      <c r="U89" s="132"/>
    </row>
    <row r="90" spans="2:65" s="6" customFormat="1" ht="21.75" customHeight="1">
      <c r="B90" s="124"/>
      <c r="C90" s="125"/>
      <c r="D90" s="126" t="s">
        <v>107</v>
      </c>
      <c r="E90" s="125"/>
      <c r="F90" s="125"/>
      <c r="G90" s="125"/>
      <c r="H90" s="125"/>
      <c r="I90" s="125"/>
      <c r="J90" s="125"/>
      <c r="K90" s="125"/>
      <c r="L90" s="125"/>
      <c r="M90" s="125"/>
      <c r="N90" s="242">
        <f>N146</f>
        <v>0</v>
      </c>
      <c r="O90" s="249"/>
      <c r="P90" s="249"/>
      <c r="Q90" s="249"/>
      <c r="R90" s="127"/>
      <c r="T90" s="128"/>
      <c r="U90" s="128"/>
    </row>
    <row r="91" spans="2:65" s="1" customFormat="1" ht="21.75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5"/>
      <c r="T91" s="122"/>
      <c r="U91" s="122"/>
    </row>
    <row r="92" spans="2:65" s="1" customFormat="1" ht="29.25" customHeight="1">
      <c r="B92" s="33"/>
      <c r="C92" s="123" t="s">
        <v>108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250">
        <f>ROUND(N93+N94+N95+N96+N97+N98,2)</f>
        <v>0</v>
      </c>
      <c r="O92" s="251"/>
      <c r="P92" s="251"/>
      <c r="Q92" s="251"/>
      <c r="R92" s="35"/>
      <c r="T92" s="133"/>
      <c r="U92" s="134" t="s">
        <v>41</v>
      </c>
    </row>
    <row r="93" spans="2:65" s="1" customFormat="1" ht="18" customHeight="1">
      <c r="B93" s="33"/>
      <c r="C93" s="34"/>
      <c r="D93" s="182" t="s">
        <v>109</v>
      </c>
      <c r="E93" s="183"/>
      <c r="F93" s="183"/>
      <c r="G93" s="183"/>
      <c r="H93" s="183"/>
      <c r="I93" s="34"/>
      <c r="J93" s="34"/>
      <c r="K93" s="34"/>
      <c r="L93" s="34"/>
      <c r="M93" s="34"/>
      <c r="N93" s="184">
        <f>ROUND(N87*T93,2)</f>
        <v>0</v>
      </c>
      <c r="O93" s="185"/>
      <c r="P93" s="185"/>
      <c r="Q93" s="185"/>
      <c r="R93" s="35"/>
      <c r="S93" s="135"/>
      <c r="T93" s="136"/>
      <c r="U93" s="137" t="s">
        <v>44</v>
      </c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9" t="s">
        <v>110</v>
      </c>
      <c r="AZ93" s="138"/>
      <c r="BA93" s="138"/>
      <c r="BB93" s="138"/>
      <c r="BC93" s="138"/>
      <c r="BD93" s="138"/>
      <c r="BE93" s="140">
        <f t="shared" ref="BE93:BE98" si="0">IF(U93="základná",N93,0)</f>
        <v>0</v>
      </c>
      <c r="BF93" s="140">
        <f t="shared" ref="BF93:BF98" si="1">IF(U93="znížená",N93,0)</f>
        <v>0</v>
      </c>
      <c r="BG93" s="140">
        <f t="shared" ref="BG93:BG98" si="2">IF(U93="zákl. prenesená",N93,0)</f>
        <v>0</v>
      </c>
      <c r="BH93" s="140">
        <f t="shared" ref="BH93:BH98" si="3">IF(U93="zníž. prenesená",N93,0)</f>
        <v>0</v>
      </c>
      <c r="BI93" s="140">
        <f t="shared" ref="BI93:BI98" si="4">IF(U93="nulová",N93,0)</f>
        <v>0</v>
      </c>
      <c r="BJ93" s="139" t="s">
        <v>111</v>
      </c>
      <c r="BK93" s="138"/>
      <c r="BL93" s="138"/>
      <c r="BM93" s="138"/>
    </row>
    <row r="94" spans="2:65" s="1" customFormat="1" ht="18" customHeight="1">
      <c r="B94" s="33"/>
      <c r="C94" s="34"/>
      <c r="D94" s="182" t="s">
        <v>112</v>
      </c>
      <c r="E94" s="183"/>
      <c r="F94" s="183"/>
      <c r="G94" s="183"/>
      <c r="H94" s="183"/>
      <c r="I94" s="34"/>
      <c r="J94" s="34"/>
      <c r="K94" s="34"/>
      <c r="L94" s="34"/>
      <c r="M94" s="34"/>
      <c r="N94" s="184">
        <f>ROUND(N87*T94,2)</f>
        <v>0</v>
      </c>
      <c r="O94" s="185"/>
      <c r="P94" s="185"/>
      <c r="Q94" s="185"/>
      <c r="R94" s="35"/>
      <c r="S94" s="135"/>
      <c r="T94" s="136"/>
      <c r="U94" s="137" t="s">
        <v>44</v>
      </c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9" t="s">
        <v>110</v>
      </c>
      <c r="AZ94" s="138"/>
      <c r="BA94" s="138"/>
      <c r="BB94" s="138"/>
      <c r="BC94" s="138"/>
      <c r="BD94" s="138"/>
      <c r="BE94" s="140">
        <f t="shared" si="0"/>
        <v>0</v>
      </c>
      <c r="BF94" s="140">
        <f t="shared" si="1"/>
        <v>0</v>
      </c>
      <c r="BG94" s="140">
        <f t="shared" si="2"/>
        <v>0</v>
      </c>
      <c r="BH94" s="140">
        <f t="shared" si="3"/>
        <v>0</v>
      </c>
      <c r="BI94" s="140">
        <f t="shared" si="4"/>
        <v>0</v>
      </c>
      <c r="BJ94" s="139" t="s">
        <v>111</v>
      </c>
      <c r="BK94" s="138"/>
      <c r="BL94" s="138"/>
      <c r="BM94" s="138"/>
    </row>
    <row r="95" spans="2:65" s="1" customFormat="1" ht="18" customHeight="1">
      <c r="B95" s="33"/>
      <c r="C95" s="34"/>
      <c r="D95" s="182" t="s">
        <v>113</v>
      </c>
      <c r="E95" s="183"/>
      <c r="F95" s="183"/>
      <c r="G95" s="183"/>
      <c r="H95" s="183"/>
      <c r="I95" s="34"/>
      <c r="J95" s="34"/>
      <c r="K95" s="34"/>
      <c r="L95" s="34"/>
      <c r="M95" s="34"/>
      <c r="N95" s="184">
        <f>ROUND(N87*T95,2)</f>
        <v>0</v>
      </c>
      <c r="O95" s="185"/>
      <c r="P95" s="185"/>
      <c r="Q95" s="185"/>
      <c r="R95" s="35"/>
      <c r="S95" s="135"/>
      <c r="T95" s="136"/>
      <c r="U95" s="137" t="s">
        <v>44</v>
      </c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9" t="s">
        <v>110</v>
      </c>
      <c r="AZ95" s="138"/>
      <c r="BA95" s="138"/>
      <c r="BB95" s="138"/>
      <c r="BC95" s="138"/>
      <c r="BD95" s="138"/>
      <c r="BE95" s="140">
        <f t="shared" si="0"/>
        <v>0</v>
      </c>
      <c r="BF95" s="140">
        <f t="shared" si="1"/>
        <v>0</v>
      </c>
      <c r="BG95" s="140">
        <f t="shared" si="2"/>
        <v>0</v>
      </c>
      <c r="BH95" s="140">
        <f t="shared" si="3"/>
        <v>0</v>
      </c>
      <c r="BI95" s="140">
        <f t="shared" si="4"/>
        <v>0</v>
      </c>
      <c r="BJ95" s="139" t="s">
        <v>111</v>
      </c>
      <c r="BK95" s="138"/>
      <c r="BL95" s="138"/>
      <c r="BM95" s="138"/>
    </row>
    <row r="96" spans="2:65" s="1" customFormat="1" ht="18" customHeight="1">
      <c r="B96" s="33"/>
      <c r="C96" s="34"/>
      <c r="D96" s="182" t="s">
        <v>114</v>
      </c>
      <c r="E96" s="183"/>
      <c r="F96" s="183"/>
      <c r="G96" s="183"/>
      <c r="H96" s="183"/>
      <c r="I96" s="34"/>
      <c r="J96" s="34"/>
      <c r="K96" s="34"/>
      <c r="L96" s="34"/>
      <c r="M96" s="34"/>
      <c r="N96" s="184">
        <f>ROUND(N87*T96,2)</f>
        <v>0</v>
      </c>
      <c r="O96" s="185"/>
      <c r="P96" s="185"/>
      <c r="Q96" s="185"/>
      <c r="R96" s="35"/>
      <c r="S96" s="135"/>
      <c r="T96" s="136"/>
      <c r="U96" s="137" t="s">
        <v>44</v>
      </c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9" t="s">
        <v>110</v>
      </c>
      <c r="AZ96" s="138"/>
      <c r="BA96" s="138"/>
      <c r="BB96" s="138"/>
      <c r="BC96" s="138"/>
      <c r="BD96" s="138"/>
      <c r="BE96" s="140">
        <f t="shared" si="0"/>
        <v>0</v>
      </c>
      <c r="BF96" s="140">
        <f t="shared" si="1"/>
        <v>0</v>
      </c>
      <c r="BG96" s="140">
        <f t="shared" si="2"/>
        <v>0</v>
      </c>
      <c r="BH96" s="140">
        <f t="shared" si="3"/>
        <v>0</v>
      </c>
      <c r="BI96" s="140">
        <f t="shared" si="4"/>
        <v>0</v>
      </c>
      <c r="BJ96" s="139" t="s">
        <v>111</v>
      </c>
      <c r="BK96" s="138"/>
      <c r="BL96" s="138"/>
      <c r="BM96" s="138"/>
    </row>
    <row r="97" spans="2:65" s="1" customFormat="1" ht="18" customHeight="1">
      <c r="B97" s="33"/>
      <c r="C97" s="34"/>
      <c r="D97" s="182" t="s">
        <v>115</v>
      </c>
      <c r="E97" s="183"/>
      <c r="F97" s="183"/>
      <c r="G97" s="183"/>
      <c r="H97" s="183"/>
      <c r="I97" s="34"/>
      <c r="J97" s="34"/>
      <c r="K97" s="34"/>
      <c r="L97" s="34"/>
      <c r="M97" s="34"/>
      <c r="N97" s="184">
        <f>ROUND(N87*T97,2)</f>
        <v>0</v>
      </c>
      <c r="O97" s="185"/>
      <c r="P97" s="185"/>
      <c r="Q97" s="185"/>
      <c r="R97" s="35"/>
      <c r="S97" s="135"/>
      <c r="T97" s="136"/>
      <c r="U97" s="137" t="s">
        <v>44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110</v>
      </c>
      <c r="AZ97" s="138"/>
      <c r="BA97" s="138"/>
      <c r="BB97" s="138"/>
      <c r="BC97" s="138"/>
      <c r="BD97" s="138"/>
      <c r="BE97" s="140">
        <f t="shared" si="0"/>
        <v>0</v>
      </c>
      <c r="BF97" s="140">
        <f t="shared" si="1"/>
        <v>0</v>
      </c>
      <c r="BG97" s="140">
        <f t="shared" si="2"/>
        <v>0</v>
      </c>
      <c r="BH97" s="140">
        <f t="shared" si="3"/>
        <v>0</v>
      </c>
      <c r="BI97" s="140">
        <f t="shared" si="4"/>
        <v>0</v>
      </c>
      <c r="BJ97" s="139" t="s">
        <v>111</v>
      </c>
      <c r="BK97" s="138"/>
      <c r="BL97" s="138"/>
      <c r="BM97" s="138"/>
    </row>
    <row r="98" spans="2:65" s="1" customFormat="1" ht="18" customHeight="1">
      <c r="B98" s="33"/>
      <c r="C98" s="34"/>
      <c r="D98" s="99" t="s">
        <v>116</v>
      </c>
      <c r="E98" s="34"/>
      <c r="F98" s="34"/>
      <c r="G98" s="34"/>
      <c r="H98" s="34"/>
      <c r="I98" s="34"/>
      <c r="J98" s="34"/>
      <c r="K98" s="34"/>
      <c r="L98" s="34"/>
      <c r="M98" s="34"/>
      <c r="N98" s="184">
        <f>ROUND(N87*T98,2)</f>
        <v>0</v>
      </c>
      <c r="O98" s="185"/>
      <c r="P98" s="185"/>
      <c r="Q98" s="185"/>
      <c r="R98" s="35"/>
      <c r="S98" s="135"/>
      <c r="T98" s="141"/>
      <c r="U98" s="142" t="s">
        <v>44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117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111</v>
      </c>
      <c r="BK98" s="138"/>
      <c r="BL98" s="138"/>
      <c r="BM98" s="138"/>
    </row>
    <row r="99" spans="2:65" s="1" customFormat="1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5"/>
      <c r="T99" s="122"/>
      <c r="U99" s="122"/>
    </row>
    <row r="100" spans="2:65" s="1" customFormat="1" ht="29.25" customHeight="1">
      <c r="B100" s="33"/>
      <c r="C100" s="110" t="s">
        <v>92</v>
      </c>
      <c r="D100" s="111"/>
      <c r="E100" s="111"/>
      <c r="F100" s="111"/>
      <c r="G100" s="111"/>
      <c r="H100" s="111"/>
      <c r="I100" s="111"/>
      <c r="J100" s="111"/>
      <c r="K100" s="111"/>
      <c r="L100" s="179">
        <f>ROUND(SUM(N87+N92),2)</f>
        <v>0</v>
      </c>
      <c r="M100" s="179"/>
      <c r="N100" s="179"/>
      <c r="O100" s="179"/>
      <c r="P100" s="179"/>
      <c r="Q100" s="179"/>
      <c r="R100" s="35"/>
      <c r="T100" s="122"/>
      <c r="U100" s="122"/>
    </row>
    <row r="101" spans="2:65" s="1" customFormat="1" ht="6.95" customHeight="1"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9"/>
      <c r="T101" s="122"/>
      <c r="U101" s="122"/>
    </row>
    <row r="105" spans="2:65" s="1" customFormat="1" ht="6.95" customHeight="1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</row>
    <row r="106" spans="2:65" s="1" customFormat="1" ht="36.950000000000003" customHeight="1">
      <c r="B106" s="33"/>
      <c r="C106" s="194" t="s">
        <v>118</v>
      </c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35"/>
    </row>
    <row r="107" spans="2:65" s="1" customFormat="1" ht="6.95" customHeight="1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</row>
    <row r="108" spans="2:65" s="1" customFormat="1" ht="36.950000000000003" customHeight="1">
      <c r="B108" s="33"/>
      <c r="C108" s="67" t="s">
        <v>17</v>
      </c>
      <c r="D108" s="34"/>
      <c r="E108" s="34"/>
      <c r="F108" s="196" t="str">
        <f>F6</f>
        <v>Oprava vodovodného rozvodu v suteréne</v>
      </c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34"/>
      <c r="R108" s="35"/>
    </row>
    <row r="109" spans="2:65" s="1" customFormat="1" ht="6.95" customHeight="1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65" s="1" customFormat="1" ht="18" customHeight="1">
      <c r="B110" s="33"/>
      <c r="C110" s="29" t="s">
        <v>22</v>
      </c>
      <c r="D110" s="34"/>
      <c r="E110" s="34"/>
      <c r="F110" s="27" t="str">
        <f>F8</f>
        <v>Senica</v>
      </c>
      <c r="G110" s="34"/>
      <c r="H110" s="34"/>
      <c r="I110" s="34"/>
      <c r="J110" s="34"/>
      <c r="K110" s="29" t="s">
        <v>24</v>
      </c>
      <c r="L110" s="34"/>
      <c r="M110" s="247">
        <f>IF(O8="","",O8)</f>
        <v>42884</v>
      </c>
      <c r="N110" s="247"/>
      <c r="O110" s="247"/>
      <c r="P110" s="247"/>
      <c r="Q110" s="34"/>
      <c r="R110" s="35"/>
    </row>
    <row r="111" spans="2:65" s="1" customFormat="1" ht="6.95" customHeight="1"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</row>
    <row r="112" spans="2:65" s="1" customFormat="1" ht="15">
      <c r="B112" s="33"/>
      <c r="C112" s="29" t="s">
        <v>25</v>
      </c>
      <c r="D112" s="34"/>
      <c r="E112" s="34"/>
      <c r="F112" s="27" t="str">
        <f>E11</f>
        <v>III. ZŠ  Senica</v>
      </c>
      <c r="G112" s="34"/>
      <c r="H112" s="34"/>
      <c r="I112" s="34"/>
      <c r="J112" s="34"/>
      <c r="K112" s="29" t="s">
        <v>31</v>
      </c>
      <c r="L112" s="34"/>
      <c r="M112" s="216" t="str">
        <f>E17</f>
        <v xml:space="preserve"> </v>
      </c>
      <c r="N112" s="216"/>
      <c r="O112" s="216"/>
      <c r="P112" s="216"/>
      <c r="Q112" s="216"/>
      <c r="R112" s="35"/>
    </row>
    <row r="113" spans="2:65" s="1" customFormat="1" ht="14.45" customHeight="1">
      <c r="B113" s="33"/>
      <c r="C113" s="29" t="s">
        <v>29</v>
      </c>
      <c r="D113" s="34"/>
      <c r="E113" s="34"/>
      <c r="F113" s="27" t="str">
        <f>IF(E14="","",E14)</f>
        <v>Vyplň údaj</v>
      </c>
      <c r="G113" s="34"/>
      <c r="H113" s="34"/>
      <c r="I113" s="34"/>
      <c r="J113" s="34"/>
      <c r="K113" s="29" t="s">
        <v>35</v>
      </c>
      <c r="L113" s="34"/>
      <c r="M113" s="216" t="str">
        <f>E20</f>
        <v>Ing. Juraj Havetta</v>
      </c>
      <c r="N113" s="216"/>
      <c r="O113" s="216"/>
      <c r="P113" s="216"/>
      <c r="Q113" s="216"/>
      <c r="R113" s="35"/>
    </row>
    <row r="114" spans="2:65" s="1" customFormat="1" ht="10.35" customHeight="1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65" s="8" customFormat="1" ht="29.25" customHeight="1">
      <c r="B115" s="143"/>
      <c r="C115" s="144" t="s">
        <v>119</v>
      </c>
      <c r="D115" s="145" t="s">
        <v>120</v>
      </c>
      <c r="E115" s="145" t="s">
        <v>59</v>
      </c>
      <c r="F115" s="237" t="s">
        <v>121</v>
      </c>
      <c r="G115" s="237"/>
      <c r="H115" s="237"/>
      <c r="I115" s="237"/>
      <c r="J115" s="145" t="s">
        <v>122</v>
      </c>
      <c r="K115" s="145" t="s">
        <v>123</v>
      </c>
      <c r="L115" s="238" t="s">
        <v>124</v>
      </c>
      <c r="M115" s="238"/>
      <c r="N115" s="237" t="s">
        <v>102</v>
      </c>
      <c r="O115" s="237"/>
      <c r="P115" s="237"/>
      <c r="Q115" s="239"/>
      <c r="R115" s="146"/>
      <c r="T115" s="78" t="s">
        <v>125</v>
      </c>
      <c r="U115" s="79" t="s">
        <v>41</v>
      </c>
      <c r="V115" s="79" t="s">
        <v>126</v>
      </c>
      <c r="W115" s="79" t="s">
        <v>127</v>
      </c>
      <c r="X115" s="79" t="s">
        <v>128</v>
      </c>
      <c r="Y115" s="79" t="s">
        <v>129</v>
      </c>
      <c r="Z115" s="79" t="s">
        <v>130</v>
      </c>
      <c r="AA115" s="80" t="s">
        <v>131</v>
      </c>
    </row>
    <row r="116" spans="2:65" s="1" customFormat="1" ht="29.25" customHeight="1">
      <c r="B116" s="33"/>
      <c r="C116" s="82" t="s">
        <v>99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240">
        <f>BK116</f>
        <v>0</v>
      </c>
      <c r="O116" s="241"/>
      <c r="P116" s="241"/>
      <c r="Q116" s="241"/>
      <c r="R116" s="35"/>
      <c r="T116" s="81"/>
      <c r="U116" s="49"/>
      <c r="V116" s="49"/>
      <c r="W116" s="147">
        <f>W117+W146</f>
        <v>0</v>
      </c>
      <c r="X116" s="49"/>
      <c r="Y116" s="147">
        <f>Y117+Y146</f>
        <v>0.73702500000000015</v>
      </c>
      <c r="Z116" s="49"/>
      <c r="AA116" s="148">
        <f>AA117+AA146</f>
        <v>0.62767499999999998</v>
      </c>
      <c r="AT116" s="17" t="s">
        <v>76</v>
      </c>
      <c r="AU116" s="17" t="s">
        <v>104</v>
      </c>
      <c r="BK116" s="149">
        <f>BK117+BK146</f>
        <v>0</v>
      </c>
    </row>
    <row r="117" spans="2:65" s="9" customFormat="1" ht="37.35" customHeight="1">
      <c r="B117" s="150"/>
      <c r="C117" s="151"/>
      <c r="D117" s="152" t="s">
        <v>105</v>
      </c>
      <c r="E117" s="152"/>
      <c r="F117" s="152"/>
      <c r="G117" s="152"/>
      <c r="H117" s="152"/>
      <c r="I117" s="152"/>
      <c r="J117" s="152"/>
      <c r="K117" s="152"/>
      <c r="L117" s="152"/>
      <c r="M117" s="152"/>
      <c r="N117" s="242">
        <f>BK117</f>
        <v>0</v>
      </c>
      <c r="O117" s="243"/>
      <c r="P117" s="243"/>
      <c r="Q117" s="243"/>
      <c r="R117" s="153"/>
      <c r="T117" s="154"/>
      <c r="U117" s="151"/>
      <c r="V117" s="151"/>
      <c r="W117" s="155">
        <f>W118</f>
        <v>0</v>
      </c>
      <c r="X117" s="151"/>
      <c r="Y117" s="155">
        <f>Y118</f>
        <v>0.73702500000000015</v>
      </c>
      <c r="Z117" s="151"/>
      <c r="AA117" s="156">
        <f>AA118</f>
        <v>0.62767499999999998</v>
      </c>
      <c r="AR117" s="157" t="s">
        <v>111</v>
      </c>
      <c r="AT117" s="158" t="s">
        <v>76</v>
      </c>
      <c r="AU117" s="158" t="s">
        <v>77</v>
      </c>
      <c r="AY117" s="157" t="s">
        <v>132</v>
      </c>
      <c r="BK117" s="159">
        <f>BK118</f>
        <v>0</v>
      </c>
    </row>
    <row r="118" spans="2:65" s="9" customFormat="1" ht="19.899999999999999" customHeight="1">
      <c r="B118" s="150"/>
      <c r="C118" s="151"/>
      <c r="D118" s="160" t="s">
        <v>106</v>
      </c>
      <c r="E118" s="160"/>
      <c r="F118" s="160"/>
      <c r="G118" s="160"/>
      <c r="H118" s="160"/>
      <c r="I118" s="160"/>
      <c r="J118" s="160"/>
      <c r="K118" s="160"/>
      <c r="L118" s="160"/>
      <c r="M118" s="160"/>
      <c r="N118" s="244">
        <f>BK118</f>
        <v>0</v>
      </c>
      <c r="O118" s="245"/>
      <c r="P118" s="245"/>
      <c r="Q118" s="245"/>
      <c r="R118" s="153"/>
      <c r="T118" s="154"/>
      <c r="U118" s="151"/>
      <c r="V118" s="151"/>
      <c r="W118" s="155">
        <f>SUM(W119:W145)</f>
        <v>0</v>
      </c>
      <c r="X118" s="151"/>
      <c r="Y118" s="155">
        <f>SUM(Y119:Y145)</f>
        <v>0.73702500000000015</v>
      </c>
      <c r="Z118" s="151"/>
      <c r="AA118" s="156">
        <f>SUM(AA119:AA145)</f>
        <v>0.62767499999999998</v>
      </c>
      <c r="AR118" s="157" t="s">
        <v>111</v>
      </c>
      <c r="AT118" s="158" t="s">
        <v>76</v>
      </c>
      <c r="AU118" s="158" t="s">
        <v>82</v>
      </c>
      <c r="AY118" s="157" t="s">
        <v>132</v>
      </c>
      <c r="BK118" s="159">
        <f>SUM(BK119:BK145)</f>
        <v>0</v>
      </c>
    </row>
    <row r="119" spans="2:65" s="1" customFormat="1" ht="44.25" customHeight="1">
      <c r="B119" s="33"/>
      <c r="C119" s="161" t="s">
        <v>82</v>
      </c>
      <c r="D119" s="161" t="s">
        <v>133</v>
      </c>
      <c r="E119" s="162" t="s">
        <v>134</v>
      </c>
      <c r="F119" s="229" t="s">
        <v>135</v>
      </c>
      <c r="G119" s="229"/>
      <c r="H119" s="229"/>
      <c r="I119" s="229"/>
      <c r="J119" s="163" t="s">
        <v>136</v>
      </c>
      <c r="K119" s="164">
        <v>6</v>
      </c>
      <c r="L119" s="227">
        <v>0</v>
      </c>
      <c r="M119" s="230"/>
      <c r="N119" s="228">
        <f t="shared" ref="N119:N145" si="5">ROUND(L119*K119,3)</f>
        <v>0</v>
      </c>
      <c r="O119" s="228"/>
      <c r="P119" s="228"/>
      <c r="Q119" s="228"/>
      <c r="R119" s="35"/>
      <c r="T119" s="166" t="s">
        <v>20</v>
      </c>
      <c r="U119" s="42" t="s">
        <v>44</v>
      </c>
      <c r="V119" s="34"/>
      <c r="W119" s="167">
        <f t="shared" ref="W119:W145" si="6">V119*K119</f>
        <v>0</v>
      </c>
      <c r="X119" s="167">
        <v>1.98E-3</v>
      </c>
      <c r="Y119" s="167">
        <f t="shared" ref="Y119:Y145" si="7">X119*K119</f>
        <v>1.188E-2</v>
      </c>
      <c r="Z119" s="167">
        <v>0</v>
      </c>
      <c r="AA119" s="168">
        <f t="shared" ref="AA119:AA145" si="8">Z119*K119</f>
        <v>0</v>
      </c>
      <c r="AR119" s="17" t="s">
        <v>137</v>
      </c>
      <c r="AT119" s="17" t="s">
        <v>133</v>
      </c>
      <c r="AU119" s="17" t="s">
        <v>111</v>
      </c>
      <c r="AY119" s="17" t="s">
        <v>132</v>
      </c>
      <c r="BE119" s="103">
        <f t="shared" ref="BE119:BE145" si="9">IF(U119="základná",N119,0)</f>
        <v>0</v>
      </c>
      <c r="BF119" s="103">
        <f t="shared" ref="BF119:BF145" si="10">IF(U119="znížená",N119,0)</f>
        <v>0</v>
      </c>
      <c r="BG119" s="103">
        <f t="shared" ref="BG119:BG145" si="11">IF(U119="zákl. prenesená",N119,0)</f>
        <v>0</v>
      </c>
      <c r="BH119" s="103">
        <f t="shared" ref="BH119:BH145" si="12">IF(U119="zníž. prenesená",N119,0)</f>
        <v>0</v>
      </c>
      <c r="BI119" s="103">
        <f t="shared" ref="BI119:BI145" si="13">IF(U119="nulová",N119,0)</f>
        <v>0</v>
      </c>
      <c r="BJ119" s="17" t="s">
        <v>111</v>
      </c>
      <c r="BK119" s="169">
        <f t="shared" ref="BK119:BK145" si="14">ROUND(L119*K119,3)</f>
        <v>0</v>
      </c>
      <c r="BL119" s="17" t="s">
        <v>137</v>
      </c>
      <c r="BM119" s="17" t="s">
        <v>138</v>
      </c>
    </row>
    <row r="120" spans="2:65" s="1" customFormat="1" ht="44.25" customHeight="1">
      <c r="B120" s="33"/>
      <c r="C120" s="161" t="s">
        <v>111</v>
      </c>
      <c r="D120" s="161" t="s">
        <v>133</v>
      </c>
      <c r="E120" s="162" t="s">
        <v>139</v>
      </c>
      <c r="F120" s="229" t="s">
        <v>140</v>
      </c>
      <c r="G120" s="229"/>
      <c r="H120" s="229"/>
      <c r="I120" s="229"/>
      <c r="J120" s="163" t="s">
        <v>136</v>
      </c>
      <c r="K120" s="164">
        <v>10</v>
      </c>
      <c r="L120" s="227">
        <v>0</v>
      </c>
      <c r="M120" s="230"/>
      <c r="N120" s="228">
        <f t="shared" si="5"/>
        <v>0</v>
      </c>
      <c r="O120" s="228"/>
      <c r="P120" s="228"/>
      <c r="Q120" s="228"/>
      <c r="R120" s="35"/>
      <c r="T120" s="166" t="s">
        <v>20</v>
      </c>
      <c r="U120" s="42" t="s">
        <v>44</v>
      </c>
      <c r="V120" s="34"/>
      <c r="W120" s="167">
        <f t="shared" si="6"/>
        <v>0</v>
      </c>
      <c r="X120" s="167">
        <v>3.14E-3</v>
      </c>
      <c r="Y120" s="167">
        <f t="shared" si="7"/>
        <v>3.1399999999999997E-2</v>
      </c>
      <c r="Z120" s="167">
        <v>0</v>
      </c>
      <c r="AA120" s="168">
        <f t="shared" si="8"/>
        <v>0</v>
      </c>
      <c r="AR120" s="17" t="s">
        <v>137</v>
      </c>
      <c r="AT120" s="17" t="s">
        <v>133</v>
      </c>
      <c r="AU120" s="17" t="s">
        <v>111</v>
      </c>
      <c r="AY120" s="17" t="s">
        <v>132</v>
      </c>
      <c r="BE120" s="103">
        <f t="shared" si="9"/>
        <v>0</v>
      </c>
      <c r="BF120" s="103">
        <f t="shared" si="10"/>
        <v>0</v>
      </c>
      <c r="BG120" s="103">
        <f t="shared" si="11"/>
        <v>0</v>
      </c>
      <c r="BH120" s="103">
        <f t="shared" si="12"/>
        <v>0</v>
      </c>
      <c r="BI120" s="103">
        <f t="shared" si="13"/>
        <v>0</v>
      </c>
      <c r="BJ120" s="17" t="s">
        <v>111</v>
      </c>
      <c r="BK120" s="169">
        <f t="shared" si="14"/>
        <v>0</v>
      </c>
      <c r="BL120" s="17" t="s">
        <v>137</v>
      </c>
      <c r="BM120" s="17" t="s">
        <v>141</v>
      </c>
    </row>
    <row r="121" spans="2:65" s="1" customFormat="1" ht="44.25" customHeight="1">
      <c r="B121" s="33"/>
      <c r="C121" s="161" t="s">
        <v>142</v>
      </c>
      <c r="D121" s="161" t="s">
        <v>133</v>
      </c>
      <c r="E121" s="162" t="s">
        <v>143</v>
      </c>
      <c r="F121" s="229" t="s">
        <v>144</v>
      </c>
      <c r="G121" s="229"/>
      <c r="H121" s="229"/>
      <c r="I121" s="229"/>
      <c r="J121" s="163" t="s">
        <v>136</v>
      </c>
      <c r="K121" s="164">
        <v>3.5</v>
      </c>
      <c r="L121" s="227">
        <v>0</v>
      </c>
      <c r="M121" s="230"/>
      <c r="N121" s="228">
        <f t="shared" si="5"/>
        <v>0</v>
      </c>
      <c r="O121" s="228"/>
      <c r="P121" s="228"/>
      <c r="Q121" s="228"/>
      <c r="R121" s="35"/>
      <c r="T121" s="166" t="s">
        <v>20</v>
      </c>
      <c r="U121" s="42" t="s">
        <v>44</v>
      </c>
      <c r="V121" s="34"/>
      <c r="W121" s="167">
        <f t="shared" si="6"/>
        <v>0</v>
      </c>
      <c r="X121" s="167">
        <v>4.64E-3</v>
      </c>
      <c r="Y121" s="167">
        <f t="shared" si="7"/>
        <v>1.6240000000000001E-2</v>
      </c>
      <c r="Z121" s="167">
        <v>0</v>
      </c>
      <c r="AA121" s="168">
        <f t="shared" si="8"/>
        <v>0</v>
      </c>
      <c r="AR121" s="17" t="s">
        <v>137</v>
      </c>
      <c r="AT121" s="17" t="s">
        <v>133</v>
      </c>
      <c r="AU121" s="17" t="s">
        <v>111</v>
      </c>
      <c r="AY121" s="17" t="s">
        <v>132</v>
      </c>
      <c r="BE121" s="103">
        <f t="shared" si="9"/>
        <v>0</v>
      </c>
      <c r="BF121" s="103">
        <f t="shared" si="10"/>
        <v>0</v>
      </c>
      <c r="BG121" s="103">
        <f t="shared" si="11"/>
        <v>0</v>
      </c>
      <c r="BH121" s="103">
        <f t="shared" si="12"/>
        <v>0</v>
      </c>
      <c r="BI121" s="103">
        <f t="shared" si="13"/>
        <v>0</v>
      </c>
      <c r="BJ121" s="17" t="s">
        <v>111</v>
      </c>
      <c r="BK121" s="169">
        <f t="shared" si="14"/>
        <v>0</v>
      </c>
      <c r="BL121" s="17" t="s">
        <v>137</v>
      </c>
      <c r="BM121" s="17" t="s">
        <v>145</v>
      </c>
    </row>
    <row r="122" spans="2:65" s="1" customFormat="1" ht="22.5" customHeight="1">
      <c r="B122" s="33"/>
      <c r="C122" s="170" t="s">
        <v>146</v>
      </c>
      <c r="D122" s="170" t="s">
        <v>147</v>
      </c>
      <c r="E122" s="171" t="s">
        <v>148</v>
      </c>
      <c r="F122" s="233" t="s">
        <v>149</v>
      </c>
      <c r="G122" s="233"/>
      <c r="H122" s="233"/>
      <c r="I122" s="233"/>
      <c r="J122" s="172" t="s">
        <v>150</v>
      </c>
      <c r="K122" s="173">
        <v>1</v>
      </c>
      <c r="L122" s="234">
        <v>0</v>
      </c>
      <c r="M122" s="235"/>
      <c r="N122" s="236">
        <f t="shared" si="5"/>
        <v>0</v>
      </c>
      <c r="O122" s="228"/>
      <c r="P122" s="228"/>
      <c r="Q122" s="228"/>
      <c r="R122" s="35"/>
      <c r="T122" s="166" t="s">
        <v>20</v>
      </c>
      <c r="U122" s="42" t="s">
        <v>44</v>
      </c>
      <c r="V122" s="34"/>
      <c r="W122" s="167">
        <f t="shared" si="6"/>
        <v>0</v>
      </c>
      <c r="X122" s="167">
        <v>0</v>
      </c>
      <c r="Y122" s="167">
        <f t="shared" si="7"/>
        <v>0</v>
      </c>
      <c r="Z122" s="167">
        <v>0</v>
      </c>
      <c r="AA122" s="168">
        <f t="shared" si="8"/>
        <v>0</v>
      </c>
      <c r="AR122" s="17" t="s">
        <v>151</v>
      </c>
      <c r="AT122" s="17" t="s">
        <v>147</v>
      </c>
      <c r="AU122" s="17" t="s">
        <v>111</v>
      </c>
      <c r="AY122" s="17" t="s">
        <v>132</v>
      </c>
      <c r="BE122" s="103">
        <f t="shared" si="9"/>
        <v>0</v>
      </c>
      <c r="BF122" s="103">
        <f t="shared" si="10"/>
        <v>0</v>
      </c>
      <c r="BG122" s="103">
        <f t="shared" si="11"/>
        <v>0</v>
      </c>
      <c r="BH122" s="103">
        <f t="shared" si="12"/>
        <v>0</v>
      </c>
      <c r="BI122" s="103">
        <f t="shared" si="13"/>
        <v>0</v>
      </c>
      <c r="BJ122" s="17" t="s">
        <v>111</v>
      </c>
      <c r="BK122" s="169">
        <f t="shared" si="14"/>
        <v>0</v>
      </c>
      <c r="BL122" s="17" t="s">
        <v>137</v>
      </c>
      <c r="BM122" s="17" t="s">
        <v>152</v>
      </c>
    </row>
    <row r="123" spans="2:65" s="1" customFormat="1" ht="44.25" customHeight="1">
      <c r="B123" s="33"/>
      <c r="C123" s="161" t="s">
        <v>153</v>
      </c>
      <c r="D123" s="161" t="s">
        <v>133</v>
      </c>
      <c r="E123" s="162" t="s">
        <v>154</v>
      </c>
      <c r="F123" s="229" t="s">
        <v>155</v>
      </c>
      <c r="G123" s="229"/>
      <c r="H123" s="229"/>
      <c r="I123" s="229"/>
      <c r="J123" s="163" t="s">
        <v>136</v>
      </c>
      <c r="K123" s="164">
        <v>86</v>
      </c>
      <c r="L123" s="227">
        <v>0</v>
      </c>
      <c r="M123" s="230"/>
      <c r="N123" s="228">
        <f t="shared" si="5"/>
        <v>0</v>
      </c>
      <c r="O123" s="228"/>
      <c r="P123" s="228"/>
      <c r="Q123" s="228"/>
      <c r="R123" s="35"/>
      <c r="T123" s="166" t="s">
        <v>20</v>
      </c>
      <c r="U123" s="42" t="s">
        <v>44</v>
      </c>
      <c r="V123" s="34"/>
      <c r="W123" s="167">
        <f t="shared" si="6"/>
        <v>0</v>
      </c>
      <c r="X123" s="167">
        <v>6.5700000000000003E-3</v>
      </c>
      <c r="Y123" s="167">
        <f t="shared" si="7"/>
        <v>0.56502000000000008</v>
      </c>
      <c r="Z123" s="167">
        <v>0</v>
      </c>
      <c r="AA123" s="168">
        <f t="shared" si="8"/>
        <v>0</v>
      </c>
      <c r="AR123" s="17" t="s">
        <v>137</v>
      </c>
      <c r="AT123" s="17" t="s">
        <v>133</v>
      </c>
      <c r="AU123" s="17" t="s">
        <v>111</v>
      </c>
      <c r="AY123" s="17" t="s">
        <v>132</v>
      </c>
      <c r="BE123" s="103">
        <f t="shared" si="9"/>
        <v>0</v>
      </c>
      <c r="BF123" s="103">
        <f t="shared" si="10"/>
        <v>0</v>
      </c>
      <c r="BG123" s="103">
        <f t="shared" si="11"/>
        <v>0</v>
      </c>
      <c r="BH123" s="103">
        <f t="shared" si="12"/>
        <v>0</v>
      </c>
      <c r="BI123" s="103">
        <f t="shared" si="13"/>
        <v>0</v>
      </c>
      <c r="BJ123" s="17" t="s">
        <v>111</v>
      </c>
      <c r="BK123" s="169">
        <f t="shared" si="14"/>
        <v>0</v>
      </c>
      <c r="BL123" s="17" t="s">
        <v>137</v>
      </c>
      <c r="BM123" s="17" t="s">
        <v>156</v>
      </c>
    </row>
    <row r="124" spans="2:65" s="1" customFormat="1" ht="22.5" customHeight="1">
      <c r="B124" s="33"/>
      <c r="C124" s="170" t="s">
        <v>157</v>
      </c>
      <c r="D124" s="170" t="s">
        <v>147</v>
      </c>
      <c r="E124" s="171" t="s">
        <v>158</v>
      </c>
      <c r="F124" s="233" t="s">
        <v>159</v>
      </c>
      <c r="G124" s="233"/>
      <c r="H124" s="233"/>
      <c r="I124" s="233"/>
      <c r="J124" s="172" t="s">
        <v>150</v>
      </c>
      <c r="K124" s="173">
        <v>10</v>
      </c>
      <c r="L124" s="234">
        <v>0</v>
      </c>
      <c r="M124" s="235"/>
      <c r="N124" s="236">
        <f t="shared" si="5"/>
        <v>0</v>
      </c>
      <c r="O124" s="228"/>
      <c r="P124" s="228"/>
      <c r="Q124" s="228"/>
      <c r="R124" s="35"/>
      <c r="T124" s="166" t="s">
        <v>20</v>
      </c>
      <c r="U124" s="42" t="s">
        <v>44</v>
      </c>
      <c r="V124" s="34"/>
      <c r="W124" s="167">
        <f t="shared" si="6"/>
        <v>0</v>
      </c>
      <c r="X124" s="167">
        <v>0</v>
      </c>
      <c r="Y124" s="167">
        <f t="shared" si="7"/>
        <v>0</v>
      </c>
      <c r="Z124" s="167">
        <v>0</v>
      </c>
      <c r="AA124" s="168">
        <f t="shared" si="8"/>
        <v>0</v>
      </c>
      <c r="AR124" s="17" t="s">
        <v>151</v>
      </c>
      <c r="AT124" s="17" t="s">
        <v>147</v>
      </c>
      <c r="AU124" s="17" t="s">
        <v>111</v>
      </c>
      <c r="AY124" s="17" t="s">
        <v>132</v>
      </c>
      <c r="BE124" s="103">
        <f t="shared" si="9"/>
        <v>0</v>
      </c>
      <c r="BF124" s="103">
        <f t="shared" si="10"/>
        <v>0</v>
      </c>
      <c r="BG124" s="103">
        <f t="shared" si="11"/>
        <v>0</v>
      </c>
      <c r="BH124" s="103">
        <f t="shared" si="12"/>
        <v>0</v>
      </c>
      <c r="BI124" s="103">
        <f t="shared" si="13"/>
        <v>0</v>
      </c>
      <c r="BJ124" s="17" t="s">
        <v>111</v>
      </c>
      <c r="BK124" s="169">
        <f t="shared" si="14"/>
        <v>0</v>
      </c>
      <c r="BL124" s="17" t="s">
        <v>137</v>
      </c>
      <c r="BM124" s="17" t="s">
        <v>160</v>
      </c>
    </row>
    <row r="125" spans="2:65" s="1" customFormat="1" ht="22.5" customHeight="1">
      <c r="B125" s="33"/>
      <c r="C125" s="170" t="s">
        <v>161</v>
      </c>
      <c r="D125" s="170" t="s">
        <v>147</v>
      </c>
      <c r="E125" s="171" t="s">
        <v>162</v>
      </c>
      <c r="F125" s="233" t="s">
        <v>163</v>
      </c>
      <c r="G125" s="233"/>
      <c r="H125" s="233"/>
      <c r="I125" s="233"/>
      <c r="J125" s="172" t="s">
        <v>150</v>
      </c>
      <c r="K125" s="173">
        <v>1</v>
      </c>
      <c r="L125" s="234">
        <v>0</v>
      </c>
      <c r="M125" s="235"/>
      <c r="N125" s="236">
        <f t="shared" si="5"/>
        <v>0</v>
      </c>
      <c r="O125" s="228"/>
      <c r="P125" s="228"/>
      <c r="Q125" s="228"/>
      <c r="R125" s="35"/>
      <c r="T125" s="166" t="s">
        <v>20</v>
      </c>
      <c r="U125" s="42" t="s">
        <v>44</v>
      </c>
      <c r="V125" s="34"/>
      <c r="W125" s="167">
        <f t="shared" si="6"/>
        <v>0</v>
      </c>
      <c r="X125" s="167">
        <v>0</v>
      </c>
      <c r="Y125" s="167">
        <f t="shared" si="7"/>
        <v>0</v>
      </c>
      <c r="Z125" s="167">
        <v>0</v>
      </c>
      <c r="AA125" s="168">
        <f t="shared" si="8"/>
        <v>0</v>
      </c>
      <c r="AR125" s="17" t="s">
        <v>151</v>
      </c>
      <c r="AT125" s="17" t="s">
        <v>147</v>
      </c>
      <c r="AU125" s="17" t="s">
        <v>111</v>
      </c>
      <c r="AY125" s="17" t="s">
        <v>132</v>
      </c>
      <c r="BE125" s="103">
        <f t="shared" si="9"/>
        <v>0</v>
      </c>
      <c r="BF125" s="103">
        <f t="shared" si="10"/>
        <v>0</v>
      </c>
      <c r="BG125" s="103">
        <f t="shared" si="11"/>
        <v>0</v>
      </c>
      <c r="BH125" s="103">
        <f t="shared" si="12"/>
        <v>0</v>
      </c>
      <c r="BI125" s="103">
        <f t="shared" si="13"/>
        <v>0</v>
      </c>
      <c r="BJ125" s="17" t="s">
        <v>111</v>
      </c>
      <c r="BK125" s="169">
        <f t="shared" si="14"/>
        <v>0</v>
      </c>
      <c r="BL125" s="17" t="s">
        <v>137</v>
      </c>
      <c r="BM125" s="17" t="s">
        <v>164</v>
      </c>
    </row>
    <row r="126" spans="2:65" s="1" customFormat="1" ht="22.5" customHeight="1">
      <c r="B126" s="33"/>
      <c r="C126" s="170" t="s">
        <v>165</v>
      </c>
      <c r="D126" s="170" t="s">
        <v>147</v>
      </c>
      <c r="E126" s="171" t="s">
        <v>166</v>
      </c>
      <c r="F126" s="233" t="s">
        <v>167</v>
      </c>
      <c r="G126" s="233"/>
      <c r="H126" s="233"/>
      <c r="I126" s="233"/>
      <c r="J126" s="172" t="s">
        <v>150</v>
      </c>
      <c r="K126" s="173">
        <v>1</v>
      </c>
      <c r="L126" s="234">
        <v>0</v>
      </c>
      <c r="M126" s="235"/>
      <c r="N126" s="236">
        <f t="shared" si="5"/>
        <v>0</v>
      </c>
      <c r="O126" s="228"/>
      <c r="P126" s="228"/>
      <c r="Q126" s="228"/>
      <c r="R126" s="35"/>
      <c r="T126" s="166" t="s">
        <v>20</v>
      </c>
      <c r="U126" s="42" t="s">
        <v>44</v>
      </c>
      <c r="V126" s="34"/>
      <c r="W126" s="167">
        <f t="shared" si="6"/>
        <v>0</v>
      </c>
      <c r="X126" s="167">
        <v>0</v>
      </c>
      <c r="Y126" s="167">
        <f t="shared" si="7"/>
        <v>0</v>
      </c>
      <c r="Z126" s="167">
        <v>0</v>
      </c>
      <c r="AA126" s="168">
        <f t="shared" si="8"/>
        <v>0</v>
      </c>
      <c r="AR126" s="17" t="s">
        <v>151</v>
      </c>
      <c r="AT126" s="17" t="s">
        <v>147</v>
      </c>
      <c r="AU126" s="17" t="s">
        <v>111</v>
      </c>
      <c r="AY126" s="17" t="s">
        <v>132</v>
      </c>
      <c r="BE126" s="103">
        <f t="shared" si="9"/>
        <v>0</v>
      </c>
      <c r="BF126" s="103">
        <f t="shared" si="10"/>
        <v>0</v>
      </c>
      <c r="BG126" s="103">
        <f t="shared" si="11"/>
        <v>0</v>
      </c>
      <c r="BH126" s="103">
        <f t="shared" si="12"/>
        <v>0</v>
      </c>
      <c r="BI126" s="103">
        <f t="shared" si="13"/>
        <v>0</v>
      </c>
      <c r="BJ126" s="17" t="s">
        <v>111</v>
      </c>
      <c r="BK126" s="169">
        <f t="shared" si="14"/>
        <v>0</v>
      </c>
      <c r="BL126" s="17" t="s">
        <v>137</v>
      </c>
      <c r="BM126" s="17" t="s">
        <v>168</v>
      </c>
    </row>
    <row r="127" spans="2:65" s="1" customFormat="1" ht="22.5" customHeight="1">
      <c r="B127" s="33"/>
      <c r="C127" s="170" t="s">
        <v>169</v>
      </c>
      <c r="D127" s="170" t="s">
        <v>147</v>
      </c>
      <c r="E127" s="171" t="s">
        <v>170</v>
      </c>
      <c r="F127" s="233" t="s">
        <v>171</v>
      </c>
      <c r="G127" s="233"/>
      <c r="H127" s="233"/>
      <c r="I127" s="233"/>
      <c r="J127" s="172" t="s">
        <v>150</v>
      </c>
      <c r="K127" s="173">
        <v>2</v>
      </c>
      <c r="L127" s="234">
        <v>0</v>
      </c>
      <c r="M127" s="235"/>
      <c r="N127" s="236">
        <f t="shared" si="5"/>
        <v>0</v>
      </c>
      <c r="O127" s="228"/>
      <c r="P127" s="228"/>
      <c r="Q127" s="228"/>
      <c r="R127" s="35"/>
      <c r="T127" s="166" t="s">
        <v>20</v>
      </c>
      <c r="U127" s="42" t="s">
        <v>44</v>
      </c>
      <c r="V127" s="34"/>
      <c r="W127" s="167">
        <f t="shared" si="6"/>
        <v>0</v>
      </c>
      <c r="X127" s="167">
        <v>0</v>
      </c>
      <c r="Y127" s="167">
        <f t="shared" si="7"/>
        <v>0</v>
      </c>
      <c r="Z127" s="167">
        <v>0</v>
      </c>
      <c r="AA127" s="168">
        <f t="shared" si="8"/>
        <v>0</v>
      </c>
      <c r="AR127" s="17" t="s">
        <v>151</v>
      </c>
      <c r="AT127" s="17" t="s">
        <v>147</v>
      </c>
      <c r="AU127" s="17" t="s">
        <v>111</v>
      </c>
      <c r="AY127" s="17" t="s">
        <v>132</v>
      </c>
      <c r="BE127" s="103">
        <f t="shared" si="9"/>
        <v>0</v>
      </c>
      <c r="BF127" s="103">
        <f t="shared" si="10"/>
        <v>0</v>
      </c>
      <c r="BG127" s="103">
        <f t="shared" si="11"/>
        <v>0</v>
      </c>
      <c r="BH127" s="103">
        <f t="shared" si="12"/>
        <v>0</v>
      </c>
      <c r="BI127" s="103">
        <f t="shared" si="13"/>
        <v>0</v>
      </c>
      <c r="BJ127" s="17" t="s">
        <v>111</v>
      </c>
      <c r="BK127" s="169">
        <f t="shared" si="14"/>
        <v>0</v>
      </c>
      <c r="BL127" s="17" t="s">
        <v>137</v>
      </c>
      <c r="BM127" s="17" t="s">
        <v>172</v>
      </c>
    </row>
    <row r="128" spans="2:65" s="1" customFormat="1" ht="22.5" customHeight="1">
      <c r="B128" s="33"/>
      <c r="C128" s="170" t="s">
        <v>173</v>
      </c>
      <c r="D128" s="170" t="s">
        <v>147</v>
      </c>
      <c r="E128" s="171" t="s">
        <v>174</v>
      </c>
      <c r="F128" s="233" t="s">
        <v>175</v>
      </c>
      <c r="G128" s="233"/>
      <c r="H128" s="233"/>
      <c r="I128" s="233"/>
      <c r="J128" s="172" t="s">
        <v>150</v>
      </c>
      <c r="K128" s="173">
        <v>2</v>
      </c>
      <c r="L128" s="234">
        <v>0</v>
      </c>
      <c r="M128" s="235"/>
      <c r="N128" s="236">
        <f t="shared" si="5"/>
        <v>0</v>
      </c>
      <c r="O128" s="228"/>
      <c r="P128" s="228"/>
      <c r="Q128" s="228"/>
      <c r="R128" s="35"/>
      <c r="T128" s="166" t="s">
        <v>20</v>
      </c>
      <c r="U128" s="42" t="s">
        <v>44</v>
      </c>
      <c r="V128" s="34"/>
      <c r="W128" s="167">
        <f t="shared" si="6"/>
        <v>0</v>
      </c>
      <c r="X128" s="167">
        <v>4.6000000000000001E-4</v>
      </c>
      <c r="Y128" s="167">
        <f t="shared" si="7"/>
        <v>9.2000000000000003E-4</v>
      </c>
      <c r="Z128" s="167">
        <v>0</v>
      </c>
      <c r="AA128" s="168">
        <f t="shared" si="8"/>
        <v>0</v>
      </c>
      <c r="AR128" s="17" t="s">
        <v>151</v>
      </c>
      <c r="AT128" s="17" t="s">
        <v>147</v>
      </c>
      <c r="AU128" s="17" t="s">
        <v>111</v>
      </c>
      <c r="AY128" s="17" t="s">
        <v>132</v>
      </c>
      <c r="BE128" s="103">
        <f t="shared" si="9"/>
        <v>0</v>
      </c>
      <c r="BF128" s="103">
        <f t="shared" si="10"/>
        <v>0</v>
      </c>
      <c r="BG128" s="103">
        <f t="shared" si="11"/>
        <v>0</v>
      </c>
      <c r="BH128" s="103">
        <f t="shared" si="12"/>
        <v>0</v>
      </c>
      <c r="BI128" s="103">
        <f t="shared" si="13"/>
        <v>0</v>
      </c>
      <c r="BJ128" s="17" t="s">
        <v>111</v>
      </c>
      <c r="BK128" s="169">
        <f t="shared" si="14"/>
        <v>0</v>
      </c>
      <c r="BL128" s="17" t="s">
        <v>137</v>
      </c>
      <c r="BM128" s="17" t="s">
        <v>176</v>
      </c>
    </row>
    <row r="129" spans="2:65" s="1" customFormat="1" ht="22.5" customHeight="1">
      <c r="B129" s="33"/>
      <c r="C129" s="170" t="s">
        <v>177</v>
      </c>
      <c r="D129" s="170" t="s">
        <v>147</v>
      </c>
      <c r="E129" s="171" t="s">
        <v>178</v>
      </c>
      <c r="F129" s="233" t="s">
        <v>179</v>
      </c>
      <c r="G129" s="233"/>
      <c r="H129" s="233"/>
      <c r="I129" s="233"/>
      <c r="J129" s="172" t="s">
        <v>150</v>
      </c>
      <c r="K129" s="173">
        <v>2</v>
      </c>
      <c r="L129" s="234">
        <v>0</v>
      </c>
      <c r="M129" s="235"/>
      <c r="N129" s="236">
        <f t="shared" si="5"/>
        <v>0</v>
      </c>
      <c r="O129" s="228"/>
      <c r="P129" s="228"/>
      <c r="Q129" s="228"/>
      <c r="R129" s="35"/>
      <c r="T129" s="166" t="s">
        <v>20</v>
      </c>
      <c r="U129" s="42" t="s">
        <v>44</v>
      </c>
      <c r="V129" s="34"/>
      <c r="W129" s="167">
        <f t="shared" si="6"/>
        <v>0</v>
      </c>
      <c r="X129" s="167">
        <v>4.6000000000000001E-4</v>
      </c>
      <c r="Y129" s="167">
        <f t="shared" si="7"/>
        <v>9.2000000000000003E-4</v>
      </c>
      <c r="Z129" s="167">
        <v>0</v>
      </c>
      <c r="AA129" s="168">
        <f t="shared" si="8"/>
        <v>0</v>
      </c>
      <c r="AR129" s="17" t="s">
        <v>151</v>
      </c>
      <c r="AT129" s="17" t="s">
        <v>147</v>
      </c>
      <c r="AU129" s="17" t="s">
        <v>111</v>
      </c>
      <c r="AY129" s="17" t="s">
        <v>132</v>
      </c>
      <c r="BE129" s="103">
        <f t="shared" si="9"/>
        <v>0</v>
      </c>
      <c r="BF129" s="103">
        <f t="shared" si="10"/>
        <v>0</v>
      </c>
      <c r="BG129" s="103">
        <f t="shared" si="11"/>
        <v>0</v>
      </c>
      <c r="BH129" s="103">
        <f t="shared" si="12"/>
        <v>0</v>
      </c>
      <c r="BI129" s="103">
        <f t="shared" si="13"/>
        <v>0</v>
      </c>
      <c r="BJ129" s="17" t="s">
        <v>111</v>
      </c>
      <c r="BK129" s="169">
        <f t="shared" si="14"/>
        <v>0</v>
      </c>
      <c r="BL129" s="17" t="s">
        <v>137</v>
      </c>
      <c r="BM129" s="17" t="s">
        <v>180</v>
      </c>
    </row>
    <row r="130" spans="2:65" s="1" customFormat="1" ht="31.5" customHeight="1">
      <c r="B130" s="33"/>
      <c r="C130" s="161" t="s">
        <v>181</v>
      </c>
      <c r="D130" s="161" t="s">
        <v>133</v>
      </c>
      <c r="E130" s="162" t="s">
        <v>182</v>
      </c>
      <c r="F130" s="229" t="s">
        <v>183</v>
      </c>
      <c r="G130" s="229"/>
      <c r="H130" s="229"/>
      <c r="I130" s="229"/>
      <c r="J130" s="163" t="s">
        <v>136</v>
      </c>
      <c r="K130" s="164">
        <v>16</v>
      </c>
      <c r="L130" s="227">
        <v>0</v>
      </c>
      <c r="M130" s="230"/>
      <c r="N130" s="228">
        <f t="shared" si="5"/>
        <v>0</v>
      </c>
      <c r="O130" s="228"/>
      <c r="P130" s="228"/>
      <c r="Q130" s="228"/>
      <c r="R130" s="35"/>
      <c r="T130" s="166" t="s">
        <v>20</v>
      </c>
      <c r="U130" s="42" t="s">
        <v>44</v>
      </c>
      <c r="V130" s="34"/>
      <c r="W130" s="167">
        <f t="shared" si="6"/>
        <v>0</v>
      </c>
      <c r="X130" s="167">
        <v>0</v>
      </c>
      <c r="Y130" s="167">
        <f t="shared" si="7"/>
        <v>0</v>
      </c>
      <c r="Z130" s="167">
        <v>2.1299999999999999E-3</v>
      </c>
      <c r="AA130" s="168">
        <f t="shared" si="8"/>
        <v>3.4079999999999999E-2</v>
      </c>
      <c r="AR130" s="17" t="s">
        <v>137</v>
      </c>
      <c r="AT130" s="17" t="s">
        <v>133</v>
      </c>
      <c r="AU130" s="17" t="s">
        <v>111</v>
      </c>
      <c r="AY130" s="17" t="s">
        <v>132</v>
      </c>
      <c r="BE130" s="103">
        <f t="shared" si="9"/>
        <v>0</v>
      </c>
      <c r="BF130" s="103">
        <f t="shared" si="10"/>
        <v>0</v>
      </c>
      <c r="BG130" s="103">
        <f t="shared" si="11"/>
        <v>0</v>
      </c>
      <c r="BH130" s="103">
        <f t="shared" si="12"/>
        <v>0</v>
      </c>
      <c r="BI130" s="103">
        <f t="shared" si="13"/>
        <v>0</v>
      </c>
      <c r="BJ130" s="17" t="s">
        <v>111</v>
      </c>
      <c r="BK130" s="169">
        <f t="shared" si="14"/>
        <v>0</v>
      </c>
      <c r="BL130" s="17" t="s">
        <v>137</v>
      </c>
      <c r="BM130" s="17" t="s">
        <v>184</v>
      </c>
    </row>
    <row r="131" spans="2:65" s="1" customFormat="1" ht="31.5" customHeight="1">
      <c r="B131" s="33"/>
      <c r="C131" s="161" t="s">
        <v>185</v>
      </c>
      <c r="D131" s="161" t="s">
        <v>133</v>
      </c>
      <c r="E131" s="162" t="s">
        <v>186</v>
      </c>
      <c r="F131" s="229" t="s">
        <v>187</v>
      </c>
      <c r="G131" s="229"/>
      <c r="H131" s="229"/>
      <c r="I131" s="229"/>
      <c r="J131" s="163" t="s">
        <v>136</v>
      </c>
      <c r="K131" s="164">
        <v>3.5</v>
      </c>
      <c r="L131" s="227">
        <v>0</v>
      </c>
      <c r="M131" s="230"/>
      <c r="N131" s="228">
        <f t="shared" si="5"/>
        <v>0</v>
      </c>
      <c r="O131" s="228"/>
      <c r="P131" s="228"/>
      <c r="Q131" s="228"/>
      <c r="R131" s="35"/>
      <c r="T131" s="166" t="s">
        <v>20</v>
      </c>
      <c r="U131" s="42" t="s">
        <v>44</v>
      </c>
      <c r="V131" s="34"/>
      <c r="W131" s="167">
        <f t="shared" si="6"/>
        <v>0</v>
      </c>
      <c r="X131" s="167">
        <v>0</v>
      </c>
      <c r="Y131" s="167">
        <f t="shared" si="7"/>
        <v>0</v>
      </c>
      <c r="Z131" s="167">
        <v>4.9699999999999996E-3</v>
      </c>
      <c r="AA131" s="168">
        <f t="shared" si="8"/>
        <v>1.7394999999999997E-2</v>
      </c>
      <c r="AR131" s="17" t="s">
        <v>137</v>
      </c>
      <c r="AT131" s="17" t="s">
        <v>133</v>
      </c>
      <c r="AU131" s="17" t="s">
        <v>111</v>
      </c>
      <c r="AY131" s="17" t="s">
        <v>132</v>
      </c>
      <c r="BE131" s="103">
        <f t="shared" si="9"/>
        <v>0</v>
      </c>
      <c r="BF131" s="103">
        <f t="shared" si="10"/>
        <v>0</v>
      </c>
      <c r="BG131" s="103">
        <f t="shared" si="11"/>
        <v>0</v>
      </c>
      <c r="BH131" s="103">
        <f t="shared" si="12"/>
        <v>0</v>
      </c>
      <c r="BI131" s="103">
        <f t="shared" si="13"/>
        <v>0</v>
      </c>
      <c r="BJ131" s="17" t="s">
        <v>111</v>
      </c>
      <c r="BK131" s="169">
        <f t="shared" si="14"/>
        <v>0</v>
      </c>
      <c r="BL131" s="17" t="s">
        <v>137</v>
      </c>
      <c r="BM131" s="17" t="s">
        <v>188</v>
      </c>
    </row>
    <row r="132" spans="2:65" s="1" customFormat="1" ht="31.5" customHeight="1">
      <c r="B132" s="33"/>
      <c r="C132" s="161" t="s">
        <v>189</v>
      </c>
      <c r="D132" s="161" t="s">
        <v>133</v>
      </c>
      <c r="E132" s="162" t="s">
        <v>190</v>
      </c>
      <c r="F132" s="229" t="s">
        <v>191</v>
      </c>
      <c r="G132" s="229"/>
      <c r="H132" s="229"/>
      <c r="I132" s="229"/>
      <c r="J132" s="163" t="s">
        <v>136</v>
      </c>
      <c r="K132" s="164">
        <v>86</v>
      </c>
      <c r="L132" s="227">
        <v>0</v>
      </c>
      <c r="M132" s="230"/>
      <c r="N132" s="228">
        <f t="shared" si="5"/>
        <v>0</v>
      </c>
      <c r="O132" s="228"/>
      <c r="P132" s="228"/>
      <c r="Q132" s="228"/>
      <c r="R132" s="35"/>
      <c r="T132" s="166" t="s">
        <v>20</v>
      </c>
      <c r="U132" s="42" t="s">
        <v>44</v>
      </c>
      <c r="V132" s="34"/>
      <c r="W132" s="167">
        <f t="shared" si="6"/>
        <v>0</v>
      </c>
      <c r="X132" s="167">
        <v>0</v>
      </c>
      <c r="Y132" s="167">
        <f t="shared" si="7"/>
        <v>0</v>
      </c>
      <c r="Z132" s="167">
        <v>6.7000000000000002E-3</v>
      </c>
      <c r="AA132" s="168">
        <f t="shared" si="8"/>
        <v>0.57620000000000005</v>
      </c>
      <c r="AR132" s="17" t="s">
        <v>137</v>
      </c>
      <c r="AT132" s="17" t="s">
        <v>133</v>
      </c>
      <c r="AU132" s="17" t="s">
        <v>111</v>
      </c>
      <c r="AY132" s="17" t="s">
        <v>132</v>
      </c>
      <c r="BE132" s="103">
        <f t="shared" si="9"/>
        <v>0</v>
      </c>
      <c r="BF132" s="103">
        <f t="shared" si="10"/>
        <v>0</v>
      </c>
      <c r="BG132" s="103">
        <f t="shared" si="11"/>
        <v>0</v>
      </c>
      <c r="BH132" s="103">
        <f t="shared" si="12"/>
        <v>0</v>
      </c>
      <c r="BI132" s="103">
        <f t="shared" si="13"/>
        <v>0</v>
      </c>
      <c r="BJ132" s="17" t="s">
        <v>111</v>
      </c>
      <c r="BK132" s="169">
        <f t="shared" si="14"/>
        <v>0</v>
      </c>
      <c r="BL132" s="17" t="s">
        <v>137</v>
      </c>
      <c r="BM132" s="17" t="s">
        <v>192</v>
      </c>
    </row>
    <row r="133" spans="2:65" s="1" customFormat="1" ht="31.5" customHeight="1">
      <c r="B133" s="33"/>
      <c r="C133" s="161" t="s">
        <v>193</v>
      </c>
      <c r="D133" s="161" t="s">
        <v>133</v>
      </c>
      <c r="E133" s="162" t="s">
        <v>194</v>
      </c>
      <c r="F133" s="229" t="s">
        <v>195</v>
      </c>
      <c r="G133" s="229"/>
      <c r="H133" s="229"/>
      <c r="I133" s="229"/>
      <c r="J133" s="163" t="s">
        <v>150</v>
      </c>
      <c r="K133" s="164">
        <v>2</v>
      </c>
      <c r="L133" s="227">
        <v>0</v>
      </c>
      <c r="M133" s="230"/>
      <c r="N133" s="228">
        <f t="shared" si="5"/>
        <v>0</v>
      </c>
      <c r="O133" s="228"/>
      <c r="P133" s="228"/>
      <c r="Q133" s="228"/>
      <c r="R133" s="35"/>
      <c r="T133" s="166" t="s">
        <v>20</v>
      </c>
      <c r="U133" s="42" t="s">
        <v>44</v>
      </c>
      <c r="V133" s="34"/>
      <c r="W133" s="167">
        <f t="shared" si="6"/>
        <v>0</v>
      </c>
      <c r="X133" s="167">
        <v>0</v>
      </c>
      <c r="Y133" s="167">
        <f t="shared" si="7"/>
        <v>0</v>
      </c>
      <c r="Z133" s="167">
        <v>0</v>
      </c>
      <c r="AA133" s="168">
        <f t="shared" si="8"/>
        <v>0</v>
      </c>
      <c r="AR133" s="17" t="s">
        <v>137</v>
      </c>
      <c r="AT133" s="17" t="s">
        <v>133</v>
      </c>
      <c r="AU133" s="17" t="s">
        <v>111</v>
      </c>
      <c r="AY133" s="17" t="s">
        <v>132</v>
      </c>
      <c r="BE133" s="103">
        <f t="shared" si="9"/>
        <v>0</v>
      </c>
      <c r="BF133" s="103">
        <f t="shared" si="10"/>
        <v>0</v>
      </c>
      <c r="BG133" s="103">
        <f t="shared" si="11"/>
        <v>0</v>
      </c>
      <c r="BH133" s="103">
        <f t="shared" si="12"/>
        <v>0</v>
      </c>
      <c r="BI133" s="103">
        <f t="shared" si="13"/>
        <v>0</v>
      </c>
      <c r="BJ133" s="17" t="s">
        <v>111</v>
      </c>
      <c r="BK133" s="169">
        <f t="shared" si="14"/>
        <v>0</v>
      </c>
      <c r="BL133" s="17" t="s">
        <v>137</v>
      </c>
      <c r="BM133" s="17" t="s">
        <v>196</v>
      </c>
    </row>
    <row r="134" spans="2:65" s="1" customFormat="1" ht="44.25" customHeight="1">
      <c r="B134" s="33"/>
      <c r="C134" s="161" t="s">
        <v>137</v>
      </c>
      <c r="D134" s="161" t="s">
        <v>133</v>
      </c>
      <c r="E134" s="162" t="s">
        <v>197</v>
      </c>
      <c r="F134" s="229" t="s">
        <v>198</v>
      </c>
      <c r="G134" s="229"/>
      <c r="H134" s="229"/>
      <c r="I134" s="229"/>
      <c r="J134" s="163" t="s">
        <v>199</v>
      </c>
      <c r="K134" s="164">
        <v>2</v>
      </c>
      <c r="L134" s="227">
        <v>0</v>
      </c>
      <c r="M134" s="230"/>
      <c r="N134" s="228">
        <f t="shared" si="5"/>
        <v>0</v>
      </c>
      <c r="O134" s="228"/>
      <c r="P134" s="228"/>
      <c r="Q134" s="228"/>
      <c r="R134" s="35"/>
      <c r="T134" s="166" t="s">
        <v>20</v>
      </c>
      <c r="U134" s="42" t="s">
        <v>44</v>
      </c>
      <c r="V134" s="34"/>
      <c r="W134" s="167">
        <f t="shared" si="6"/>
        <v>0</v>
      </c>
      <c r="X134" s="167">
        <v>1.24E-3</v>
      </c>
      <c r="Y134" s="167">
        <f t="shared" si="7"/>
        <v>2.48E-3</v>
      </c>
      <c r="Z134" s="167">
        <v>0</v>
      </c>
      <c r="AA134" s="168">
        <f t="shared" si="8"/>
        <v>0</v>
      </c>
      <c r="AR134" s="17" t="s">
        <v>137</v>
      </c>
      <c r="AT134" s="17" t="s">
        <v>133</v>
      </c>
      <c r="AU134" s="17" t="s">
        <v>111</v>
      </c>
      <c r="AY134" s="17" t="s">
        <v>132</v>
      </c>
      <c r="BE134" s="103">
        <f t="shared" si="9"/>
        <v>0</v>
      </c>
      <c r="BF134" s="103">
        <f t="shared" si="10"/>
        <v>0</v>
      </c>
      <c r="BG134" s="103">
        <f t="shared" si="11"/>
        <v>0</v>
      </c>
      <c r="BH134" s="103">
        <f t="shared" si="12"/>
        <v>0</v>
      </c>
      <c r="BI134" s="103">
        <f t="shared" si="13"/>
        <v>0</v>
      </c>
      <c r="BJ134" s="17" t="s">
        <v>111</v>
      </c>
      <c r="BK134" s="169">
        <f t="shared" si="14"/>
        <v>0</v>
      </c>
      <c r="BL134" s="17" t="s">
        <v>137</v>
      </c>
      <c r="BM134" s="17" t="s">
        <v>200</v>
      </c>
    </row>
    <row r="135" spans="2:65" s="1" customFormat="1" ht="31.5" customHeight="1">
      <c r="B135" s="33"/>
      <c r="C135" s="161" t="s">
        <v>201</v>
      </c>
      <c r="D135" s="161" t="s">
        <v>133</v>
      </c>
      <c r="E135" s="162" t="s">
        <v>202</v>
      </c>
      <c r="F135" s="229" t="s">
        <v>203</v>
      </c>
      <c r="G135" s="229"/>
      <c r="H135" s="229"/>
      <c r="I135" s="229"/>
      <c r="J135" s="163" t="s">
        <v>150</v>
      </c>
      <c r="K135" s="164">
        <v>2</v>
      </c>
      <c r="L135" s="227">
        <v>0</v>
      </c>
      <c r="M135" s="230"/>
      <c r="N135" s="228">
        <f t="shared" si="5"/>
        <v>0</v>
      </c>
      <c r="O135" s="228"/>
      <c r="P135" s="228"/>
      <c r="Q135" s="228"/>
      <c r="R135" s="35"/>
      <c r="T135" s="166" t="s">
        <v>20</v>
      </c>
      <c r="U135" s="42" t="s">
        <v>44</v>
      </c>
      <c r="V135" s="34"/>
      <c r="W135" s="167">
        <f t="shared" si="6"/>
        <v>0</v>
      </c>
      <c r="X135" s="167">
        <v>0</v>
      </c>
      <c r="Y135" s="167">
        <f t="shared" si="7"/>
        <v>0</v>
      </c>
      <c r="Z135" s="167">
        <v>0</v>
      </c>
      <c r="AA135" s="168">
        <f t="shared" si="8"/>
        <v>0</v>
      </c>
      <c r="AR135" s="17" t="s">
        <v>137</v>
      </c>
      <c r="AT135" s="17" t="s">
        <v>133</v>
      </c>
      <c r="AU135" s="17" t="s">
        <v>111</v>
      </c>
      <c r="AY135" s="17" t="s">
        <v>132</v>
      </c>
      <c r="BE135" s="103">
        <f t="shared" si="9"/>
        <v>0</v>
      </c>
      <c r="BF135" s="103">
        <f t="shared" si="10"/>
        <v>0</v>
      </c>
      <c r="BG135" s="103">
        <f t="shared" si="11"/>
        <v>0</v>
      </c>
      <c r="BH135" s="103">
        <f t="shared" si="12"/>
        <v>0</v>
      </c>
      <c r="BI135" s="103">
        <f t="shared" si="13"/>
        <v>0</v>
      </c>
      <c r="BJ135" s="17" t="s">
        <v>111</v>
      </c>
      <c r="BK135" s="169">
        <f t="shared" si="14"/>
        <v>0</v>
      </c>
      <c r="BL135" s="17" t="s">
        <v>137</v>
      </c>
      <c r="BM135" s="17" t="s">
        <v>204</v>
      </c>
    </row>
    <row r="136" spans="2:65" s="1" customFormat="1" ht="31.5" customHeight="1">
      <c r="B136" s="33"/>
      <c r="C136" s="161" t="s">
        <v>205</v>
      </c>
      <c r="D136" s="161" t="s">
        <v>133</v>
      </c>
      <c r="E136" s="162" t="s">
        <v>206</v>
      </c>
      <c r="F136" s="229" t="s">
        <v>207</v>
      </c>
      <c r="G136" s="229"/>
      <c r="H136" s="229"/>
      <c r="I136" s="229"/>
      <c r="J136" s="163" t="s">
        <v>150</v>
      </c>
      <c r="K136" s="164">
        <v>11</v>
      </c>
      <c r="L136" s="227">
        <v>0</v>
      </c>
      <c r="M136" s="230"/>
      <c r="N136" s="228">
        <f t="shared" si="5"/>
        <v>0</v>
      </c>
      <c r="O136" s="228"/>
      <c r="P136" s="228"/>
      <c r="Q136" s="228"/>
      <c r="R136" s="35"/>
      <c r="T136" s="166" t="s">
        <v>20</v>
      </c>
      <c r="U136" s="42" t="s">
        <v>44</v>
      </c>
      <c r="V136" s="34"/>
      <c r="W136" s="167">
        <f t="shared" si="6"/>
        <v>0</v>
      </c>
      <c r="X136" s="167">
        <v>4.0000000000000003E-5</v>
      </c>
      <c r="Y136" s="167">
        <f t="shared" si="7"/>
        <v>4.4000000000000002E-4</v>
      </c>
      <c r="Z136" s="167">
        <v>0</v>
      </c>
      <c r="AA136" s="168">
        <f t="shared" si="8"/>
        <v>0</v>
      </c>
      <c r="AR136" s="17" t="s">
        <v>137</v>
      </c>
      <c r="AT136" s="17" t="s">
        <v>133</v>
      </c>
      <c r="AU136" s="17" t="s">
        <v>111</v>
      </c>
      <c r="AY136" s="17" t="s">
        <v>132</v>
      </c>
      <c r="BE136" s="103">
        <f t="shared" si="9"/>
        <v>0</v>
      </c>
      <c r="BF136" s="103">
        <f t="shared" si="10"/>
        <v>0</v>
      </c>
      <c r="BG136" s="103">
        <f t="shared" si="11"/>
        <v>0</v>
      </c>
      <c r="BH136" s="103">
        <f t="shared" si="12"/>
        <v>0</v>
      </c>
      <c r="BI136" s="103">
        <f t="shared" si="13"/>
        <v>0</v>
      </c>
      <c r="BJ136" s="17" t="s">
        <v>111</v>
      </c>
      <c r="BK136" s="169">
        <f t="shared" si="14"/>
        <v>0</v>
      </c>
      <c r="BL136" s="17" t="s">
        <v>137</v>
      </c>
      <c r="BM136" s="17" t="s">
        <v>208</v>
      </c>
    </row>
    <row r="137" spans="2:65" s="1" customFormat="1" ht="22.5" customHeight="1">
      <c r="B137" s="33"/>
      <c r="C137" s="170" t="s">
        <v>209</v>
      </c>
      <c r="D137" s="170" t="s">
        <v>147</v>
      </c>
      <c r="E137" s="171" t="s">
        <v>210</v>
      </c>
      <c r="F137" s="233" t="s">
        <v>211</v>
      </c>
      <c r="G137" s="233"/>
      <c r="H137" s="233"/>
      <c r="I137" s="233"/>
      <c r="J137" s="172" t="s">
        <v>150</v>
      </c>
      <c r="K137" s="173">
        <v>11</v>
      </c>
      <c r="L137" s="234">
        <v>0</v>
      </c>
      <c r="M137" s="235"/>
      <c r="N137" s="236">
        <f t="shared" si="5"/>
        <v>0</v>
      </c>
      <c r="O137" s="228"/>
      <c r="P137" s="228"/>
      <c r="Q137" s="228"/>
      <c r="R137" s="35"/>
      <c r="T137" s="166" t="s">
        <v>20</v>
      </c>
      <c r="U137" s="42" t="s">
        <v>44</v>
      </c>
      <c r="V137" s="34"/>
      <c r="W137" s="167">
        <f t="shared" si="6"/>
        <v>0</v>
      </c>
      <c r="X137" s="167">
        <v>6.0000000000000001E-3</v>
      </c>
      <c r="Y137" s="167">
        <f t="shared" si="7"/>
        <v>6.6000000000000003E-2</v>
      </c>
      <c r="Z137" s="167">
        <v>0</v>
      </c>
      <c r="AA137" s="168">
        <f t="shared" si="8"/>
        <v>0</v>
      </c>
      <c r="AR137" s="17" t="s">
        <v>151</v>
      </c>
      <c r="AT137" s="17" t="s">
        <v>147</v>
      </c>
      <c r="AU137" s="17" t="s">
        <v>111</v>
      </c>
      <c r="AY137" s="17" t="s">
        <v>132</v>
      </c>
      <c r="BE137" s="103">
        <f t="shared" si="9"/>
        <v>0</v>
      </c>
      <c r="BF137" s="103">
        <f t="shared" si="10"/>
        <v>0</v>
      </c>
      <c r="BG137" s="103">
        <f t="shared" si="11"/>
        <v>0</v>
      </c>
      <c r="BH137" s="103">
        <f t="shared" si="12"/>
        <v>0</v>
      </c>
      <c r="BI137" s="103">
        <f t="shared" si="13"/>
        <v>0</v>
      </c>
      <c r="BJ137" s="17" t="s">
        <v>111</v>
      </c>
      <c r="BK137" s="169">
        <f t="shared" si="14"/>
        <v>0</v>
      </c>
      <c r="BL137" s="17" t="s">
        <v>137</v>
      </c>
      <c r="BM137" s="17" t="s">
        <v>212</v>
      </c>
    </row>
    <row r="138" spans="2:65" s="1" customFormat="1" ht="31.5" customHeight="1">
      <c r="B138" s="33"/>
      <c r="C138" s="161" t="s">
        <v>10</v>
      </c>
      <c r="D138" s="161" t="s">
        <v>133</v>
      </c>
      <c r="E138" s="162" t="s">
        <v>213</v>
      </c>
      <c r="F138" s="229" t="s">
        <v>214</v>
      </c>
      <c r="G138" s="229"/>
      <c r="H138" s="229"/>
      <c r="I138" s="229"/>
      <c r="J138" s="163" t="s">
        <v>150</v>
      </c>
      <c r="K138" s="164">
        <v>2</v>
      </c>
      <c r="L138" s="227">
        <v>0</v>
      </c>
      <c r="M138" s="230"/>
      <c r="N138" s="228">
        <f t="shared" si="5"/>
        <v>0</v>
      </c>
      <c r="O138" s="228"/>
      <c r="P138" s="228"/>
      <c r="Q138" s="228"/>
      <c r="R138" s="35"/>
      <c r="T138" s="166" t="s">
        <v>20</v>
      </c>
      <c r="U138" s="42" t="s">
        <v>44</v>
      </c>
      <c r="V138" s="34"/>
      <c r="W138" s="167">
        <f t="shared" si="6"/>
        <v>0</v>
      </c>
      <c r="X138" s="167">
        <v>6.0000000000000002E-5</v>
      </c>
      <c r="Y138" s="167">
        <f t="shared" si="7"/>
        <v>1.2E-4</v>
      </c>
      <c r="Z138" s="167">
        <v>0</v>
      </c>
      <c r="AA138" s="168">
        <f t="shared" si="8"/>
        <v>0</v>
      </c>
      <c r="AR138" s="17" t="s">
        <v>137</v>
      </c>
      <c r="AT138" s="17" t="s">
        <v>133</v>
      </c>
      <c r="AU138" s="17" t="s">
        <v>111</v>
      </c>
      <c r="AY138" s="17" t="s">
        <v>132</v>
      </c>
      <c r="BE138" s="103">
        <f t="shared" si="9"/>
        <v>0</v>
      </c>
      <c r="BF138" s="103">
        <f t="shared" si="10"/>
        <v>0</v>
      </c>
      <c r="BG138" s="103">
        <f t="shared" si="11"/>
        <v>0</v>
      </c>
      <c r="BH138" s="103">
        <f t="shared" si="12"/>
        <v>0</v>
      </c>
      <c r="BI138" s="103">
        <f t="shared" si="13"/>
        <v>0</v>
      </c>
      <c r="BJ138" s="17" t="s">
        <v>111</v>
      </c>
      <c r="BK138" s="169">
        <f t="shared" si="14"/>
        <v>0</v>
      </c>
      <c r="BL138" s="17" t="s">
        <v>137</v>
      </c>
      <c r="BM138" s="17" t="s">
        <v>215</v>
      </c>
    </row>
    <row r="139" spans="2:65" s="1" customFormat="1" ht="22.5" customHeight="1">
      <c r="B139" s="33"/>
      <c r="C139" s="170" t="s">
        <v>216</v>
      </c>
      <c r="D139" s="170" t="s">
        <v>147</v>
      </c>
      <c r="E139" s="171" t="s">
        <v>217</v>
      </c>
      <c r="F139" s="233" t="s">
        <v>218</v>
      </c>
      <c r="G139" s="233"/>
      <c r="H139" s="233"/>
      <c r="I139" s="233"/>
      <c r="J139" s="172" t="s">
        <v>150</v>
      </c>
      <c r="K139" s="173">
        <v>2</v>
      </c>
      <c r="L139" s="234">
        <v>0</v>
      </c>
      <c r="M139" s="235"/>
      <c r="N139" s="236">
        <f t="shared" si="5"/>
        <v>0</v>
      </c>
      <c r="O139" s="228"/>
      <c r="P139" s="228"/>
      <c r="Q139" s="228"/>
      <c r="R139" s="35"/>
      <c r="T139" s="166" t="s">
        <v>20</v>
      </c>
      <c r="U139" s="42" t="s">
        <v>44</v>
      </c>
      <c r="V139" s="34"/>
      <c r="W139" s="167">
        <f t="shared" si="6"/>
        <v>0</v>
      </c>
      <c r="X139" s="167">
        <v>6.0000000000000001E-3</v>
      </c>
      <c r="Y139" s="167">
        <f t="shared" si="7"/>
        <v>1.2E-2</v>
      </c>
      <c r="Z139" s="167">
        <v>0</v>
      </c>
      <c r="AA139" s="168">
        <f t="shared" si="8"/>
        <v>0</v>
      </c>
      <c r="AR139" s="17" t="s">
        <v>151</v>
      </c>
      <c r="AT139" s="17" t="s">
        <v>147</v>
      </c>
      <c r="AU139" s="17" t="s">
        <v>111</v>
      </c>
      <c r="AY139" s="17" t="s">
        <v>132</v>
      </c>
      <c r="BE139" s="103">
        <f t="shared" si="9"/>
        <v>0</v>
      </c>
      <c r="BF139" s="103">
        <f t="shared" si="10"/>
        <v>0</v>
      </c>
      <c r="BG139" s="103">
        <f t="shared" si="11"/>
        <v>0</v>
      </c>
      <c r="BH139" s="103">
        <f t="shared" si="12"/>
        <v>0</v>
      </c>
      <c r="BI139" s="103">
        <f t="shared" si="13"/>
        <v>0</v>
      </c>
      <c r="BJ139" s="17" t="s">
        <v>111</v>
      </c>
      <c r="BK139" s="169">
        <f t="shared" si="14"/>
        <v>0</v>
      </c>
      <c r="BL139" s="17" t="s">
        <v>137</v>
      </c>
      <c r="BM139" s="17" t="s">
        <v>219</v>
      </c>
    </row>
    <row r="140" spans="2:65" s="1" customFormat="1" ht="22.5" customHeight="1">
      <c r="B140" s="33"/>
      <c r="C140" s="161" t="s">
        <v>220</v>
      </c>
      <c r="D140" s="161" t="s">
        <v>133</v>
      </c>
      <c r="E140" s="162" t="s">
        <v>221</v>
      </c>
      <c r="F140" s="229" t="s">
        <v>222</v>
      </c>
      <c r="G140" s="229"/>
      <c r="H140" s="229"/>
      <c r="I140" s="229"/>
      <c r="J140" s="163" t="s">
        <v>150</v>
      </c>
      <c r="K140" s="164">
        <v>1</v>
      </c>
      <c r="L140" s="227">
        <v>0</v>
      </c>
      <c r="M140" s="230"/>
      <c r="N140" s="228">
        <f t="shared" si="5"/>
        <v>0</v>
      </c>
      <c r="O140" s="228"/>
      <c r="P140" s="228"/>
      <c r="Q140" s="228"/>
      <c r="R140" s="35"/>
      <c r="T140" s="166" t="s">
        <v>20</v>
      </c>
      <c r="U140" s="42" t="s">
        <v>44</v>
      </c>
      <c r="V140" s="34"/>
      <c r="W140" s="167">
        <f t="shared" si="6"/>
        <v>0</v>
      </c>
      <c r="X140" s="167">
        <v>6.0000000000000002E-5</v>
      </c>
      <c r="Y140" s="167">
        <f t="shared" si="7"/>
        <v>6.0000000000000002E-5</v>
      </c>
      <c r="Z140" s="167">
        <v>0</v>
      </c>
      <c r="AA140" s="168">
        <f t="shared" si="8"/>
        <v>0</v>
      </c>
      <c r="AR140" s="17" t="s">
        <v>137</v>
      </c>
      <c r="AT140" s="17" t="s">
        <v>133</v>
      </c>
      <c r="AU140" s="17" t="s">
        <v>111</v>
      </c>
      <c r="AY140" s="17" t="s">
        <v>132</v>
      </c>
      <c r="BE140" s="103">
        <f t="shared" si="9"/>
        <v>0</v>
      </c>
      <c r="BF140" s="103">
        <f t="shared" si="10"/>
        <v>0</v>
      </c>
      <c r="BG140" s="103">
        <f t="shared" si="11"/>
        <v>0</v>
      </c>
      <c r="BH140" s="103">
        <f t="shared" si="12"/>
        <v>0</v>
      </c>
      <c r="BI140" s="103">
        <f t="shared" si="13"/>
        <v>0</v>
      </c>
      <c r="BJ140" s="17" t="s">
        <v>111</v>
      </c>
      <c r="BK140" s="169">
        <f t="shared" si="14"/>
        <v>0</v>
      </c>
      <c r="BL140" s="17" t="s">
        <v>137</v>
      </c>
      <c r="BM140" s="17" t="s">
        <v>223</v>
      </c>
    </row>
    <row r="141" spans="2:65" s="1" customFormat="1" ht="31.5" customHeight="1">
      <c r="B141" s="33"/>
      <c r="C141" s="170" t="s">
        <v>224</v>
      </c>
      <c r="D141" s="170" t="s">
        <v>147</v>
      </c>
      <c r="E141" s="171" t="s">
        <v>225</v>
      </c>
      <c r="F141" s="233" t="s">
        <v>226</v>
      </c>
      <c r="G141" s="233"/>
      <c r="H141" s="233"/>
      <c r="I141" s="233"/>
      <c r="J141" s="172" t="s">
        <v>150</v>
      </c>
      <c r="K141" s="173">
        <v>1</v>
      </c>
      <c r="L141" s="234">
        <v>0</v>
      </c>
      <c r="M141" s="235"/>
      <c r="N141" s="236">
        <f t="shared" si="5"/>
        <v>0</v>
      </c>
      <c r="O141" s="228"/>
      <c r="P141" s="228"/>
      <c r="Q141" s="228"/>
      <c r="R141" s="35"/>
      <c r="T141" s="166" t="s">
        <v>20</v>
      </c>
      <c r="U141" s="42" t="s">
        <v>44</v>
      </c>
      <c r="V141" s="34"/>
      <c r="W141" s="167">
        <f t="shared" si="6"/>
        <v>0</v>
      </c>
      <c r="X141" s="167">
        <v>9.4999999999999998E-3</v>
      </c>
      <c r="Y141" s="167">
        <f t="shared" si="7"/>
        <v>9.4999999999999998E-3</v>
      </c>
      <c r="Z141" s="167">
        <v>0</v>
      </c>
      <c r="AA141" s="168">
        <f t="shared" si="8"/>
        <v>0</v>
      </c>
      <c r="AR141" s="17" t="s">
        <v>151</v>
      </c>
      <c r="AT141" s="17" t="s">
        <v>147</v>
      </c>
      <c r="AU141" s="17" t="s">
        <v>111</v>
      </c>
      <c r="AY141" s="17" t="s">
        <v>132</v>
      </c>
      <c r="BE141" s="103">
        <f t="shared" si="9"/>
        <v>0</v>
      </c>
      <c r="BF141" s="103">
        <f t="shared" si="10"/>
        <v>0</v>
      </c>
      <c r="BG141" s="103">
        <f t="shared" si="11"/>
        <v>0</v>
      </c>
      <c r="BH141" s="103">
        <f t="shared" si="12"/>
        <v>0</v>
      </c>
      <c r="BI141" s="103">
        <f t="shared" si="13"/>
        <v>0</v>
      </c>
      <c r="BJ141" s="17" t="s">
        <v>111</v>
      </c>
      <c r="BK141" s="169">
        <f t="shared" si="14"/>
        <v>0</v>
      </c>
      <c r="BL141" s="17" t="s">
        <v>137</v>
      </c>
      <c r="BM141" s="17" t="s">
        <v>227</v>
      </c>
    </row>
    <row r="142" spans="2:65" s="1" customFormat="1" ht="31.5" customHeight="1">
      <c r="B142" s="33"/>
      <c r="C142" s="161" t="s">
        <v>228</v>
      </c>
      <c r="D142" s="161" t="s">
        <v>133</v>
      </c>
      <c r="E142" s="162" t="s">
        <v>229</v>
      </c>
      <c r="F142" s="229" t="s">
        <v>230</v>
      </c>
      <c r="G142" s="229"/>
      <c r="H142" s="229"/>
      <c r="I142" s="229"/>
      <c r="J142" s="163" t="s">
        <v>136</v>
      </c>
      <c r="K142" s="164">
        <v>105.5</v>
      </c>
      <c r="L142" s="227">
        <v>0</v>
      </c>
      <c r="M142" s="230"/>
      <c r="N142" s="228">
        <f t="shared" si="5"/>
        <v>0</v>
      </c>
      <c r="O142" s="228"/>
      <c r="P142" s="228"/>
      <c r="Q142" s="228"/>
      <c r="R142" s="35"/>
      <c r="T142" s="166" t="s">
        <v>20</v>
      </c>
      <c r="U142" s="42" t="s">
        <v>44</v>
      </c>
      <c r="V142" s="34"/>
      <c r="W142" s="167">
        <f t="shared" si="6"/>
        <v>0</v>
      </c>
      <c r="X142" s="167">
        <v>1.8000000000000001E-4</v>
      </c>
      <c r="Y142" s="167">
        <f t="shared" si="7"/>
        <v>1.899E-2</v>
      </c>
      <c r="Z142" s="167">
        <v>0</v>
      </c>
      <c r="AA142" s="168">
        <f t="shared" si="8"/>
        <v>0</v>
      </c>
      <c r="AR142" s="17" t="s">
        <v>137</v>
      </c>
      <c r="AT142" s="17" t="s">
        <v>133</v>
      </c>
      <c r="AU142" s="17" t="s">
        <v>111</v>
      </c>
      <c r="AY142" s="17" t="s">
        <v>132</v>
      </c>
      <c r="BE142" s="103">
        <f t="shared" si="9"/>
        <v>0</v>
      </c>
      <c r="BF142" s="103">
        <f t="shared" si="10"/>
        <v>0</v>
      </c>
      <c r="BG142" s="103">
        <f t="shared" si="11"/>
        <v>0</v>
      </c>
      <c r="BH142" s="103">
        <f t="shared" si="12"/>
        <v>0</v>
      </c>
      <c r="BI142" s="103">
        <f t="shared" si="13"/>
        <v>0</v>
      </c>
      <c r="BJ142" s="17" t="s">
        <v>111</v>
      </c>
      <c r="BK142" s="169">
        <f t="shared" si="14"/>
        <v>0</v>
      </c>
      <c r="BL142" s="17" t="s">
        <v>137</v>
      </c>
      <c r="BM142" s="17" t="s">
        <v>231</v>
      </c>
    </row>
    <row r="143" spans="2:65" s="1" customFormat="1" ht="31.5" customHeight="1">
      <c r="B143" s="33"/>
      <c r="C143" s="161" t="s">
        <v>232</v>
      </c>
      <c r="D143" s="161" t="s">
        <v>133</v>
      </c>
      <c r="E143" s="162" t="s">
        <v>233</v>
      </c>
      <c r="F143" s="229" t="s">
        <v>234</v>
      </c>
      <c r="G143" s="229"/>
      <c r="H143" s="229"/>
      <c r="I143" s="229"/>
      <c r="J143" s="163" t="s">
        <v>136</v>
      </c>
      <c r="K143" s="164">
        <v>105.5</v>
      </c>
      <c r="L143" s="227">
        <v>0</v>
      </c>
      <c r="M143" s="230"/>
      <c r="N143" s="228">
        <f t="shared" si="5"/>
        <v>0</v>
      </c>
      <c r="O143" s="228"/>
      <c r="P143" s="228"/>
      <c r="Q143" s="228"/>
      <c r="R143" s="35"/>
      <c r="T143" s="166" t="s">
        <v>20</v>
      </c>
      <c r="U143" s="42" t="s">
        <v>44</v>
      </c>
      <c r="V143" s="34"/>
      <c r="W143" s="167">
        <f t="shared" si="6"/>
        <v>0</v>
      </c>
      <c r="X143" s="167">
        <v>1.0000000000000001E-5</v>
      </c>
      <c r="Y143" s="167">
        <f t="shared" si="7"/>
        <v>1.0550000000000002E-3</v>
      </c>
      <c r="Z143" s="167">
        <v>0</v>
      </c>
      <c r="AA143" s="168">
        <f t="shared" si="8"/>
        <v>0</v>
      </c>
      <c r="AR143" s="17" t="s">
        <v>137</v>
      </c>
      <c r="AT143" s="17" t="s">
        <v>133</v>
      </c>
      <c r="AU143" s="17" t="s">
        <v>111</v>
      </c>
      <c r="AY143" s="17" t="s">
        <v>132</v>
      </c>
      <c r="BE143" s="103">
        <f t="shared" si="9"/>
        <v>0</v>
      </c>
      <c r="BF143" s="103">
        <f t="shared" si="10"/>
        <v>0</v>
      </c>
      <c r="BG143" s="103">
        <f t="shared" si="11"/>
        <v>0</v>
      </c>
      <c r="BH143" s="103">
        <f t="shared" si="12"/>
        <v>0</v>
      </c>
      <c r="BI143" s="103">
        <f t="shared" si="13"/>
        <v>0</v>
      </c>
      <c r="BJ143" s="17" t="s">
        <v>111</v>
      </c>
      <c r="BK143" s="169">
        <f t="shared" si="14"/>
        <v>0</v>
      </c>
      <c r="BL143" s="17" t="s">
        <v>137</v>
      </c>
      <c r="BM143" s="17" t="s">
        <v>235</v>
      </c>
    </row>
    <row r="144" spans="2:65" s="1" customFormat="1" ht="44.25" customHeight="1">
      <c r="B144" s="33"/>
      <c r="C144" s="161" t="s">
        <v>236</v>
      </c>
      <c r="D144" s="161" t="s">
        <v>133</v>
      </c>
      <c r="E144" s="162" t="s">
        <v>237</v>
      </c>
      <c r="F144" s="229" t="s">
        <v>238</v>
      </c>
      <c r="G144" s="229"/>
      <c r="H144" s="229"/>
      <c r="I144" s="229"/>
      <c r="J144" s="163" t="s">
        <v>239</v>
      </c>
      <c r="K144" s="164">
        <v>0.64800000000000002</v>
      </c>
      <c r="L144" s="227">
        <v>0</v>
      </c>
      <c r="M144" s="230"/>
      <c r="N144" s="228">
        <f t="shared" si="5"/>
        <v>0</v>
      </c>
      <c r="O144" s="228"/>
      <c r="P144" s="228"/>
      <c r="Q144" s="228"/>
      <c r="R144" s="35"/>
      <c r="T144" s="166" t="s">
        <v>20</v>
      </c>
      <c r="U144" s="42" t="s">
        <v>44</v>
      </c>
      <c r="V144" s="34"/>
      <c r="W144" s="167">
        <f t="shared" si="6"/>
        <v>0</v>
      </c>
      <c r="X144" s="167">
        <v>0</v>
      </c>
      <c r="Y144" s="167">
        <f t="shared" si="7"/>
        <v>0</v>
      </c>
      <c r="Z144" s="167">
        <v>0</v>
      </c>
      <c r="AA144" s="168">
        <f t="shared" si="8"/>
        <v>0</v>
      </c>
      <c r="AR144" s="17" t="s">
        <v>137</v>
      </c>
      <c r="AT144" s="17" t="s">
        <v>133</v>
      </c>
      <c r="AU144" s="17" t="s">
        <v>111</v>
      </c>
      <c r="AY144" s="17" t="s">
        <v>132</v>
      </c>
      <c r="BE144" s="103">
        <f t="shared" si="9"/>
        <v>0</v>
      </c>
      <c r="BF144" s="103">
        <f t="shared" si="10"/>
        <v>0</v>
      </c>
      <c r="BG144" s="103">
        <f t="shared" si="11"/>
        <v>0</v>
      </c>
      <c r="BH144" s="103">
        <f t="shared" si="12"/>
        <v>0</v>
      </c>
      <c r="BI144" s="103">
        <f t="shared" si="13"/>
        <v>0</v>
      </c>
      <c r="BJ144" s="17" t="s">
        <v>111</v>
      </c>
      <c r="BK144" s="169">
        <f t="shared" si="14"/>
        <v>0</v>
      </c>
      <c r="BL144" s="17" t="s">
        <v>137</v>
      </c>
      <c r="BM144" s="17" t="s">
        <v>240</v>
      </c>
    </row>
    <row r="145" spans="2:65" s="1" customFormat="1" ht="31.5" customHeight="1">
      <c r="B145" s="33"/>
      <c r="C145" s="161" t="s">
        <v>241</v>
      </c>
      <c r="D145" s="161" t="s">
        <v>133</v>
      </c>
      <c r="E145" s="162" t="s">
        <v>242</v>
      </c>
      <c r="F145" s="229" t="s">
        <v>243</v>
      </c>
      <c r="G145" s="229"/>
      <c r="H145" s="229"/>
      <c r="I145" s="229"/>
      <c r="J145" s="163" t="s">
        <v>239</v>
      </c>
      <c r="K145" s="164">
        <v>0.73699999999999999</v>
      </c>
      <c r="L145" s="227">
        <v>0</v>
      </c>
      <c r="M145" s="230"/>
      <c r="N145" s="228">
        <f t="shared" si="5"/>
        <v>0</v>
      </c>
      <c r="O145" s="228"/>
      <c r="P145" s="228"/>
      <c r="Q145" s="228"/>
      <c r="R145" s="35"/>
      <c r="T145" s="166" t="s">
        <v>20</v>
      </c>
      <c r="U145" s="42" t="s">
        <v>44</v>
      </c>
      <c r="V145" s="34"/>
      <c r="W145" s="167">
        <f t="shared" si="6"/>
        <v>0</v>
      </c>
      <c r="X145" s="167">
        <v>0</v>
      </c>
      <c r="Y145" s="167">
        <f t="shared" si="7"/>
        <v>0</v>
      </c>
      <c r="Z145" s="167">
        <v>0</v>
      </c>
      <c r="AA145" s="168">
        <f t="shared" si="8"/>
        <v>0</v>
      </c>
      <c r="AR145" s="17" t="s">
        <v>137</v>
      </c>
      <c r="AT145" s="17" t="s">
        <v>133</v>
      </c>
      <c r="AU145" s="17" t="s">
        <v>111</v>
      </c>
      <c r="AY145" s="17" t="s">
        <v>132</v>
      </c>
      <c r="BE145" s="103">
        <f t="shared" si="9"/>
        <v>0</v>
      </c>
      <c r="BF145" s="103">
        <f t="shared" si="10"/>
        <v>0</v>
      </c>
      <c r="BG145" s="103">
        <f t="shared" si="11"/>
        <v>0</v>
      </c>
      <c r="BH145" s="103">
        <f t="shared" si="12"/>
        <v>0</v>
      </c>
      <c r="BI145" s="103">
        <f t="shared" si="13"/>
        <v>0</v>
      </c>
      <c r="BJ145" s="17" t="s">
        <v>111</v>
      </c>
      <c r="BK145" s="169">
        <f t="shared" si="14"/>
        <v>0</v>
      </c>
      <c r="BL145" s="17" t="s">
        <v>137</v>
      </c>
      <c r="BM145" s="17" t="s">
        <v>244</v>
      </c>
    </row>
    <row r="146" spans="2:65" s="1" customFormat="1" ht="49.9" customHeight="1">
      <c r="B146" s="33"/>
      <c r="C146" s="34"/>
      <c r="D146" s="152" t="s">
        <v>245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231">
        <f t="shared" ref="N146:N151" si="15">BK146</f>
        <v>0</v>
      </c>
      <c r="O146" s="232"/>
      <c r="P146" s="232"/>
      <c r="Q146" s="232"/>
      <c r="R146" s="35"/>
      <c r="T146" s="136"/>
      <c r="U146" s="34"/>
      <c r="V146" s="34"/>
      <c r="W146" s="34"/>
      <c r="X146" s="34"/>
      <c r="Y146" s="34"/>
      <c r="Z146" s="34"/>
      <c r="AA146" s="76"/>
      <c r="AT146" s="17" t="s">
        <v>76</v>
      </c>
      <c r="AU146" s="17" t="s">
        <v>77</v>
      </c>
      <c r="AY146" s="17" t="s">
        <v>246</v>
      </c>
      <c r="BK146" s="169">
        <f>SUM(BK147:BK151)</f>
        <v>0</v>
      </c>
    </row>
    <row r="147" spans="2:65" s="1" customFormat="1" ht="22.35" customHeight="1">
      <c r="B147" s="33"/>
      <c r="C147" s="174" t="s">
        <v>20</v>
      </c>
      <c r="D147" s="174" t="s">
        <v>133</v>
      </c>
      <c r="E147" s="175" t="s">
        <v>20</v>
      </c>
      <c r="F147" s="226" t="s">
        <v>20</v>
      </c>
      <c r="G147" s="226"/>
      <c r="H147" s="226"/>
      <c r="I147" s="226"/>
      <c r="J147" s="176" t="s">
        <v>20</v>
      </c>
      <c r="K147" s="165"/>
      <c r="L147" s="227"/>
      <c r="M147" s="228"/>
      <c r="N147" s="228">
        <f t="shared" si="15"/>
        <v>0</v>
      </c>
      <c r="O147" s="228"/>
      <c r="P147" s="228"/>
      <c r="Q147" s="228"/>
      <c r="R147" s="35"/>
      <c r="T147" s="166" t="s">
        <v>20</v>
      </c>
      <c r="U147" s="177" t="s">
        <v>44</v>
      </c>
      <c r="V147" s="34"/>
      <c r="W147" s="34"/>
      <c r="X147" s="34"/>
      <c r="Y147" s="34"/>
      <c r="Z147" s="34"/>
      <c r="AA147" s="76"/>
      <c r="AT147" s="17" t="s">
        <v>246</v>
      </c>
      <c r="AU147" s="17" t="s">
        <v>82</v>
      </c>
      <c r="AY147" s="17" t="s">
        <v>246</v>
      </c>
      <c r="BE147" s="103">
        <f>IF(U147="základná",N147,0)</f>
        <v>0</v>
      </c>
      <c r="BF147" s="103">
        <f>IF(U147="znížená",N147,0)</f>
        <v>0</v>
      </c>
      <c r="BG147" s="103">
        <f>IF(U147="zákl. prenesená",N147,0)</f>
        <v>0</v>
      </c>
      <c r="BH147" s="103">
        <f>IF(U147="zníž. prenesená",N147,0)</f>
        <v>0</v>
      </c>
      <c r="BI147" s="103">
        <f>IF(U147="nulová",N147,0)</f>
        <v>0</v>
      </c>
      <c r="BJ147" s="17" t="s">
        <v>111</v>
      </c>
      <c r="BK147" s="169">
        <f>L147*K147</f>
        <v>0</v>
      </c>
    </row>
    <row r="148" spans="2:65" s="1" customFormat="1" ht="22.35" customHeight="1">
      <c r="B148" s="33"/>
      <c r="C148" s="174" t="s">
        <v>20</v>
      </c>
      <c r="D148" s="174" t="s">
        <v>133</v>
      </c>
      <c r="E148" s="175" t="s">
        <v>20</v>
      </c>
      <c r="F148" s="226" t="s">
        <v>20</v>
      </c>
      <c r="G148" s="226"/>
      <c r="H148" s="226"/>
      <c r="I148" s="226"/>
      <c r="J148" s="176" t="s">
        <v>20</v>
      </c>
      <c r="K148" s="165"/>
      <c r="L148" s="227"/>
      <c r="M148" s="228"/>
      <c r="N148" s="228">
        <f t="shared" si="15"/>
        <v>0</v>
      </c>
      <c r="O148" s="228"/>
      <c r="P148" s="228"/>
      <c r="Q148" s="228"/>
      <c r="R148" s="35"/>
      <c r="T148" s="166" t="s">
        <v>20</v>
      </c>
      <c r="U148" s="177" t="s">
        <v>44</v>
      </c>
      <c r="V148" s="34"/>
      <c r="W148" s="34"/>
      <c r="X148" s="34"/>
      <c r="Y148" s="34"/>
      <c r="Z148" s="34"/>
      <c r="AA148" s="76"/>
      <c r="AT148" s="17" t="s">
        <v>246</v>
      </c>
      <c r="AU148" s="17" t="s">
        <v>82</v>
      </c>
      <c r="AY148" s="17" t="s">
        <v>246</v>
      </c>
      <c r="BE148" s="103">
        <f>IF(U148="základná",N148,0)</f>
        <v>0</v>
      </c>
      <c r="BF148" s="103">
        <f>IF(U148="znížená",N148,0)</f>
        <v>0</v>
      </c>
      <c r="BG148" s="103">
        <f>IF(U148="zákl. prenesená",N148,0)</f>
        <v>0</v>
      </c>
      <c r="BH148" s="103">
        <f>IF(U148="zníž. prenesená",N148,0)</f>
        <v>0</v>
      </c>
      <c r="BI148" s="103">
        <f>IF(U148="nulová",N148,0)</f>
        <v>0</v>
      </c>
      <c r="BJ148" s="17" t="s">
        <v>111</v>
      </c>
      <c r="BK148" s="169">
        <f>L148*K148</f>
        <v>0</v>
      </c>
    </row>
    <row r="149" spans="2:65" s="1" customFormat="1" ht="22.35" customHeight="1">
      <c r="B149" s="33"/>
      <c r="C149" s="174" t="s">
        <v>20</v>
      </c>
      <c r="D149" s="174" t="s">
        <v>133</v>
      </c>
      <c r="E149" s="175" t="s">
        <v>20</v>
      </c>
      <c r="F149" s="226" t="s">
        <v>20</v>
      </c>
      <c r="G149" s="226"/>
      <c r="H149" s="226"/>
      <c r="I149" s="226"/>
      <c r="J149" s="176" t="s">
        <v>20</v>
      </c>
      <c r="K149" s="165"/>
      <c r="L149" s="227"/>
      <c r="M149" s="228"/>
      <c r="N149" s="228">
        <f t="shared" si="15"/>
        <v>0</v>
      </c>
      <c r="O149" s="228"/>
      <c r="P149" s="228"/>
      <c r="Q149" s="228"/>
      <c r="R149" s="35"/>
      <c r="T149" s="166" t="s">
        <v>20</v>
      </c>
      <c r="U149" s="177" t="s">
        <v>44</v>
      </c>
      <c r="V149" s="34"/>
      <c r="W149" s="34"/>
      <c r="X149" s="34"/>
      <c r="Y149" s="34"/>
      <c r="Z149" s="34"/>
      <c r="AA149" s="76"/>
      <c r="AT149" s="17" t="s">
        <v>246</v>
      </c>
      <c r="AU149" s="17" t="s">
        <v>82</v>
      </c>
      <c r="AY149" s="17" t="s">
        <v>246</v>
      </c>
      <c r="BE149" s="103">
        <f>IF(U149="základná",N149,0)</f>
        <v>0</v>
      </c>
      <c r="BF149" s="103">
        <f>IF(U149="znížená",N149,0)</f>
        <v>0</v>
      </c>
      <c r="BG149" s="103">
        <f>IF(U149="zákl. prenesená",N149,0)</f>
        <v>0</v>
      </c>
      <c r="BH149" s="103">
        <f>IF(U149="zníž. prenesená",N149,0)</f>
        <v>0</v>
      </c>
      <c r="BI149" s="103">
        <f>IF(U149="nulová",N149,0)</f>
        <v>0</v>
      </c>
      <c r="BJ149" s="17" t="s">
        <v>111</v>
      </c>
      <c r="BK149" s="169">
        <f>L149*K149</f>
        <v>0</v>
      </c>
    </row>
    <row r="150" spans="2:65" s="1" customFormat="1" ht="22.35" customHeight="1">
      <c r="B150" s="33"/>
      <c r="C150" s="174" t="s">
        <v>20</v>
      </c>
      <c r="D150" s="174" t="s">
        <v>133</v>
      </c>
      <c r="E150" s="175" t="s">
        <v>20</v>
      </c>
      <c r="F150" s="226" t="s">
        <v>20</v>
      </c>
      <c r="G150" s="226"/>
      <c r="H150" s="226"/>
      <c r="I150" s="226"/>
      <c r="J150" s="176" t="s">
        <v>20</v>
      </c>
      <c r="K150" s="165"/>
      <c r="L150" s="227"/>
      <c r="M150" s="228"/>
      <c r="N150" s="228">
        <f t="shared" si="15"/>
        <v>0</v>
      </c>
      <c r="O150" s="228"/>
      <c r="P150" s="228"/>
      <c r="Q150" s="228"/>
      <c r="R150" s="35"/>
      <c r="T150" s="166" t="s">
        <v>20</v>
      </c>
      <c r="U150" s="177" t="s">
        <v>44</v>
      </c>
      <c r="V150" s="34"/>
      <c r="W150" s="34"/>
      <c r="X150" s="34"/>
      <c r="Y150" s="34"/>
      <c r="Z150" s="34"/>
      <c r="AA150" s="76"/>
      <c r="AT150" s="17" t="s">
        <v>246</v>
      </c>
      <c r="AU150" s="17" t="s">
        <v>82</v>
      </c>
      <c r="AY150" s="17" t="s">
        <v>246</v>
      </c>
      <c r="BE150" s="103">
        <f>IF(U150="základná",N150,0)</f>
        <v>0</v>
      </c>
      <c r="BF150" s="103">
        <f>IF(U150="znížená",N150,0)</f>
        <v>0</v>
      </c>
      <c r="BG150" s="103">
        <f>IF(U150="zákl. prenesená",N150,0)</f>
        <v>0</v>
      </c>
      <c r="BH150" s="103">
        <f>IF(U150="zníž. prenesená",N150,0)</f>
        <v>0</v>
      </c>
      <c r="BI150" s="103">
        <f>IF(U150="nulová",N150,0)</f>
        <v>0</v>
      </c>
      <c r="BJ150" s="17" t="s">
        <v>111</v>
      </c>
      <c r="BK150" s="169">
        <f>L150*K150</f>
        <v>0</v>
      </c>
    </row>
    <row r="151" spans="2:65" s="1" customFormat="1" ht="22.35" customHeight="1">
      <c r="B151" s="33"/>
      <c r="C151" s="174" t="s">
        <v>20</v>
      </c>
      <c r="D151" s="174" t="s">
        <v>133</v>
      </c>
      <c r="E151" s="175" t="s">
        <v>20</v>
      </c>
      <c r="F151" s="226" t="s">
        <v>20</v>
      </c>
      <c r="G151" s="226"/>
      <c r="H151" s="226"/>
      <c r="I151" s="226"/>
      <c r="J151" s="176" t="s">
        <v>20</v>
      </c>
      <c r="K151" s="165"/>
      <c r="L151" s="227"/>
      <c r="M151" s="228"/>
      <c r="N151" s="228">
        <f t="shared" si="15"/>
        <v>0</v>
      </c>
      <c r="O151" s="228"/>
      <c r="P151" s="228"/>
      <c r="Q151" s="228"/>
      <c r="R151" s="35"/>
      <c r="T151" s="166" t="s">
        <v>20</v>
      </c>
      <c r="U151" s="177" t="s">
        <v>44</v>
      </c>
      <c r="V151" s="54"/>
      <c r="W151" s="54"/>
      <c r="X151" s="54"/>
      <c r="Y151" s="54"/>
      <c r="Z151" s="54"/>
      <c r="AA151" s="56"/>
      <c r="AT151" s="17" t="s">
        <v>246</v>
      </c>
      <c r="AU151" s="17" t="s">
        <v>82</v>
      </c>
      <c r="AY151" s="17" t="s">
        <v>246</v>
      </c>
      <c r="BE151" s="103">
        <f>IF(U151="základná",N151,0)</f>
        <v>0</v>
      </c>
      <c r="BF151" s="103">
        <f>IF(U151="znížená",N151,0)</f>
        <v>0</v>
      </c>
      <c r="BG151" s="103">
        <f>IF(U151="zákl. prenesená",N151,0)</f>
        <v>0</v>
      </c>
      <c r="BH151" s="103">
        <f>IF(U151="zníž. prenesená",N151,0)</f>
        <v>0</v>
      </c>
      <c r="BI151" s="103">
        <f>IF(U151="nulová",N151,0)</f>
        <v>0</v>
      </c>
      <c r="BJ151" s="17" t="s">
        <v>111</v>
      </c>
      <c r="BK151" s="169">
        <f>L151*K151</f>
        <v>0</v>
      </c>
    </row>
    <row r="152" spans="2:65" s="1" customFormat="1" ht="6.95" customHeight="1">
      <c r="B152" s="57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9"/>
    </row>
  </sheetData>
  <sheetProtection password="CC35" sheet="1" objects="1" scenarios="1" formatCells="0" formatColumns="0" formatRows="0" sort="0" autoFilter="0"/>
  <mergeCells count="162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L120:M120"/>
    <mergeCell ref="N120:Q120"/>
    <mergeCell ref="N116:Q116"/>
    <mergeCell ref="N117:Q117"/>
    <mergeCell ref="N118:Q118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H1:K1"/>
    <mergeCell ref="S2:AC2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N146:Q146"/>
    <mergeCell ref="F142:I142"/>
    <mergeCell ref="L142:M142"/>
    <mergeCell ref="N142:Q142"/>
  </mergeCells>
  <dataValidations count="2">
    <dataValidation type="list" allowBlank="1" showInputMessage="1" showErrorMessage="1" error="Povolené sú hodnoty K, M." sqref="D147:D152">
      <formula1>"K, M"</formula1>
    </dataValidation>
    <dataValidation type="list" allowBlank="1" showInputMessage="1" showErrorMessage="1" error="Povolené sú hodnoty základná, znížená, nulová." sqref="U147:U152">
      <formula1>"základná, znížená, nulová"</formula1>
    </dataValidation>
  </dataValidations>
  <hyperlinks>
    <hyperlink ref="F1:G1" location="C2" display="1) Krycí list rozpočtu"/>
    <hyperlink ref="H1:K1" location="C85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1227b - Oprava vodovodnéh...</vt:lpstr>
      <vt:lpstr>'1227b - Oprava vodovodnéh...'!Názvy_tlače</vt:lpstr>
      <vt:lpstr>'Rekapitulácia stavby'!Názvy_tlače</vt:lpstr>
      <vt:lpstr>'1227b - Oprava vodovodnéh...'!Oblasť_tlače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machova</cp:lastModifiedBy>
  <dcterms:created xsi:type="dcterms:W3CDTF">2017-03-10T13:22:00Z</dcterms:created>
  <dcterms:modified xsi:type="dcterms:W3CDTF">2017-05-30T10:36:48Z</dcterms:modified>
</cp:coreProperties>
</file>