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Web\dok\_vo\"/>
    </mc:Choice>
  </mc:AlternateContent>
  <bookViews>
    <workbookView xWindow="0" yWindow="0" windowWidth="1980" windowHeight="1170"/>
  </bookViews>
  <sheets>
    <sheet name="Rekapitulácia stavby" sheetId="1" r:id="rId1"/>
    <sheet name="1181 - Stavebné úpravy a ..." sheetId="2" r:id="rId2"/>
  </sheets>
  <definedNames>
    <definedName name="_xlnm.Print_Titles" localSheetId="1">'1181 - Stavebné úpravy a ...'!$129:$129</definedName>
    <definedName name="_xlnm.Print_Titles" localSheetId="0">'Rekapitulácia stavby'!$85:$85</definedName>
    <definedName name="_xlnm.Print_Area" localSheetId="1">'1181 - Stavebné úpravy a ...'!$C$4:$Q$70,'1181 - Stavebné úpravy a ...'!$C$76:$Q$114,'1181 - Stavebné úpravy a ...'!$C$120:$Q$374</definedName>
    <definedName name="_xlnm.Print_Area" localSheetId="0">'Rekapitulácia stavby'!$C$4:$AP$70,'Rekapitulácia stavby'!$C$76:$AP$96</definedName>
  </definedNames>
  <calcPr calcId="162913" fullCalcOnLoad="1"/>
</workbook>
</file>

<file path=xl/calcChain.xml><?xml version="1.0" encoding="utf-8"?>
<calcChain xmlns="http://schemas.openxmlformats.org/spreadsheetml/2006/main">
  <c r="L77" i="1" l="1"/>
  <c r="L78" i="1"/>
  <c r="L80" i="1"/>
  <c r="AM80" i="1"/>
  <c r="L82" i="1"/>
  <c r="AM82" i="1"/>
  <c r="L83" i="1"/>
  <c r="AM83" i="1"/>
  <c r="AX88" i="1"/>
  <c r="AY88" i="1"/>
  <c r="BZ91" i="1"/>
  <c r="CE91" i="1"/>
  <c r="CF91" i="1"/>
  <c r="CG91" i="1"/>
  <c r="CH91" i="1"/>
  <c r="CI91" i="1"/>
  <c r="CJ91" i="1"/>
  <c r="CK91" i="1"/>
  <c r="BZ92" i="1"/>
  <c r="CA92" i="1"/>
  <c r="CB92" i="1"/>
  <c r="CC92" i="1"/>
  <c r="CE92" i="1"/>
  <c r="CF92" i="1"/>
  <c r="CG92" i="1"/>
  <c r="CH92" i="1"/>
  <c r="CI92" i="1"/>
  <c r="CJ92" i="1"/>
  <c r="CK92" i="1"/>
  <c r="BZ93" i="1"/>
  <c r="CA93" i="1"/>
  <c r="CB93" i="1"/>
  <c r="CC93" i="1"/>
  <c r="CE93" i="1"/>
  <c r="CF93" i="1"/>
  <c r="CG93" i="1"/>
  <c r="CH93" i="1"/>
  <c r="CI93" i="1"/>
  <c r="CJ93" i="1"/>
  <c r="CK93" i="1"/>
  <c r="BZ94" i="1"/>
  <c r="CA94" i="1"/>
  <c r="CB94" i="1"/>
  <c r="CC94" i="1"/>
  <c r="CE94" i="1"/>
  <c r="CF94" i="1"/>
  <c r="CG94" i="1"/>
  <c r="CH94" i="1"/>
  <c r="CI94" i="1"/>
  <c r="CJ94" i="1"/>
  <c r="CK94" i="1"/>
  <c r="O8" i="2"/>
  <c r="M80" i="2"/>
  <c r="O13" i="2"/>
  <c r="E14" i="2"/>
  <c r="F83" i="2" s="1"/>
  <c r="O14" i="2"/>
  <c r="F78" i="2"/>
  <c r="F80" i="2"/>
  <c r="F82" i="2"/>
  <c r="M82" i="2"/>
  <c r="M83" i="2"/>
  <c r="BE107" i="2"/>
  <c r="BG107" i="2"/>
  <c r="BH107" i="2"/>
  <c r="BI107" i="2"/>
  <c r="BE108" i="2"/>
  <c r="BG108" i="2"/>
  <c r="BH108" i="2"/>
  <c r="BI108" i="2"/>
  <c r="BE109" i="2"/>
  <c r="BG109" i="2"/>
  <c r="BH109" i="2"/>
  <c r="BI109" i="2"/>
  <c r="BE110" i="2"/>
  <c r="BG110" i="2"/>
  <c r="BH110" i="2"/>
  <c r="BI110" i="2"/>
  <c r="BE111" i="2"/>
  <c r="BG111" i="2"/>
  <c r="BH111" i="2"/>
  <c r="BI111" i="2"/>
  <c r="BE112" i="2"/>
  <c r="BG112" i="2"/>
  <c r="BH112" i="2"/>
  <c r="BI112" i="2"/>
  <c r="F122" i="2"/>
  <c r="F124" i="2"/>
  <c r="M124" i="2"/>
  <c r="F126" i="2"/>
  <c r="M126" i="2"/>
  <c r="M127" i="2"/>
  <c r="N133" i="2"/>
  <c r="BF133" i="2" s="1"/>
  <c r="W133" i="2"/>
  <c r="Y133" i="2"/>
  <c r="AA133" i="2"/>
  <c r="BE133" i="2"/>
  <c r="BG133" i="2"/>
  <c r="BH133" i="2"/>
  <c r="BI133" i="2"/>
  <c r="BK133" i="2"/>
  <c r="N134" i="2"/>
  <c r="BF134" i="2" s="1"/>
  <c r="W134" i="2"/>
  <c r="W132" i="2" s="1"/>
  <c r="Y134" i="2"/>
  <c r="AA134" i="2"/>
  <c r="BE134" i="2"/>
  <c r="BG134" i="2"/>
  <c r="BH134" i="2"/>
  <c r="BI134" i="2"/>
  <c r="BK134" i="2"/>
  <c r="N136" i="2"/>
  <c r="BF136" i="2" s="1"/>
  <c r="W136" i="2"/>
  <c r="Y136" i="2"/>
  <c r="AA136" i="2"/>
  <c r="BE136" i="2"/>
  <c r="BG136" i="2"/>
  <c r="BH136" i="2"/>
  <c r="BI136" i="2"/>
  <c r="BK136" i="2"/>
  <c r="N140" i="2"/>
  <c r="BF140" i="2" s="1"/>
  <c r="W140" i="2"/>
  <c r="Y140" i="2"/>
  <c r="AA140" i="2"/>
  <c r="BE140" i="2"/>
  <c r="BG140" i="2"/>
  <c r="BH140" i="2"/>
  <c r="BI140" i="2"/>
  <c r="BK140" i="2"/>
  <c r="N142" i="2"/>
  <c r="BF142" i="2"/>
  <c r="W142" i="2"/>
  <c r="Y142" i="2"/>
  <c r="AA142" i="2"/>
  <c r="BE142" i="2"/>
  <c r="BG142" i="2"/>
  <c r="BH142" i="2"/>
  <c r="H34" i="2" s="1"/>
  <c r="BC88" i="1" s="1"/>
  <c r="BC87" i="1" s="1"/>
  <c r="BI142" i="2"/>
  <c r="BK142" i="2"/>
  <c r="BK132" i="2" s="1"/>
  <c r="N144" i="2"/>
  <c r="BF144" i="2"/>
  <c r="W144" i="2"/>
  <c r="Y144" i="2"/>
  <c r="AA144" i="2"/>
  <c r="BE144" i="2"/>
  <c r="BG144" i="2"/>
  <c r="BH144" i="2"/>
  <c r="BI144" i="2"/>
  <c r="BK144" i="2"/>
  <c r="N147" i="2"/>
  <c r="W147" i="2"/>
  <c r="Y147" i="2"/>
  <c r="AA147" i="2"/>
  <c r="BE147" i="2"/>
  <c r="BF147" i="2"/>
  <c r="BG147" i="2"/>
  <c r="BH147" i="2"/>
  <c r="BI147" i="2"/>
  <c r="BK147" i="2"/>
  <c r="N149" i="2"/>
  <c r="BF149" i="2" s="1"/>
  <c r="W149" i="2"/>
  <c r="Y149" i="2"/>
  <c r="AA149" i="2"/>
  <c r="BE149" i="2"/>
  <c r="BG149" i="2"/>
  <c r="BH149" i="2"/>
  <c r="BI149" i="2"/>
  <c r="BK149" i="2"/>
  <c r="N151" i="2"/>
  <c r="BF151" i="2" s="1"/>
  <c r="W151" i="2"/>
  <c r="Y151" i="2"/>
  <c r="AA151" i="2"/>
  <c r="BE151" i="2"/>
  <c r="BG151" i="2"/>
  <c r="BH151" i="2"/>
  <c r="BI151" i="2"/>
  <c r="BK151" i="2"/>
  <c r="N152" i="2"/>
  <c r="BF152" i="2" s="1"/>
  <c r="W152" i="2"/>
  <c r="Y152" i="2"/>
  <c r="AA152" i="2"/>
  <c r="BE152" i="2"/>
  <c r="BG152" i="2"/>
  <c r="BH152" i="2"/>
  <c r="BI152" i="2"/>
  <c r="BK152" i="2"/>
  <c r="BK146" i="2" s="1"/>
  <c r="N146" i="2" s="1"/>
  <c r="N90" i="2" s="1"/>
  <c r="N156" i="2"/>
  <c r="W156" i="2"/>
  <c r="Y156" i="2"/>
  <c r="AA156" i="2"/>
  <c r="BE156" i="2"/>
  <c r="BF156" i="2"/>
  <c r="BG156" i="2"/>
  <c r="BH156" i="2"/>
  <c r="BI156" i="2"/>
  <c r="BK156" i="2"/>
  <c r="N157" i="2"/>
  <c r="BF157" i="2"/>
  <c r="W157" i="2"/>
  <c r="Y157" i="2"/>
  <c r="Y146" i="2" s="1"/>
  <c r="AA157" i="2"/>
  <c r="BE157" i="2"/>
  <c r="BG157" i="2"/>
  <c r="BH157" i="2"/>
  <c r="BI157" i="2"/>
  <c r="BK157" i="2"/>
  <c r="N164" i="2"/>
  <c r="W164" i="2"/>
  <c r="Y164" i="2"/>
  <c r="AA164" i="2"/>
  <c r="BE164" i="2"/>
  <c r="BF164" i="2"/>
  <c r="BG164" i="2"/>
  <c r="BH164" i="2"/>
  <c r="BI164" i="2"/>
  <c r="BK164" i="2"/>
  <c r="N165" i="2"/>
  <c r="BF165" i="2"/>
  <c r="W165" i="2"/>
  <c r="Y165" i="2"/>
  <c r="AA165" i="2"/>
  <c r="BE165" i="2"/>
  <c r="BG165" i="2"/>
  <c r="BH165" i="2"/>
  <c r="BI165" i="2"/>
  <c r="BK165" i="2"/>
  <c r="N167" i="2"/>
  <c r="W167" i="2"/>
  <c r="Y167" i="2"/>
  <c r="AA167" i="2"/>
  <c r="BE167" i="2"/>
  <c r="BF167" i="2"/>
  <c r="BG167" i="2"/>
  <c r="BH167" i="2"/>
  <c r="BI167" i="2"/>
  <c r="BK167" i="2"/>
  <c r="N169" i="2"/>
  <c r="BF169" i="2"/>
  <c r="W169" i="2"/>
  <c r="Y169" i="2"/>
  <c r="AA169" i="2"/>
  <c r="BE169" i="2"/>
  <c r="BG169" i="2"/>
  <c r="BH169" i="2"/>
  <c r="BI169" i="2"/>
  <c r="BK169" i="2"/>
  <c r="N171" i="2"/>
  <c r="W171" i="2"/>
  <c r="Y171" i="2"/>
  <c r="AA171" i="2"/>
  <c r="BE171" i="2"/>
  <c r="BF171" i="2"/>
  <c r="BG171" i="2"/>
  <c r="BH171" i="2"/>
  <c r="BI171" i="2"/>
  <c r="BK171" i="2"/>
  <c r="N173" i="2"/>
  <c r="BF173" i="2"/>
  <c r="W173" i="2"/>
  <c r="Y173" i="2"/>
  <c r="AA173" i="2"/>
  <c r="BE173" i="2"/>
  <c r="BG173" i="2"/>
  <c r="BH173" i="2"/>
  <c r="BI173" i="2"/>
  <c r="BK173" i="2"/>
  <c r="N174" i="2"/>
  <c r="W174" i="2"/>
  <c r="Y174" i="2"/>
  <c r="AA174" i="2"/>
  <c r="BE174" i="2"/>
  <c r="BF174" i="2"/>
  <c r="BG174" i="2"/>
  <c r="BH174" i="2"/>
  <c r="BI174" i="2"/>
  <c r="BK174" i="2"/>
  <c r="N176" i="2"/>
  <c r="BF176" i="2"/>
  <c r="W176" i="2"/>
  <c r="Y176" i="2"/>
  <c r="AA176" i="2"/>
  <c r="BE176" i="2"/>
  <c r="BG176" i="2"/>
  <c r="BH176" i="2"/>
  <c r="BI176" i="2"/>
  <c r="BK176" i="2"/>
  <c r="N178" i="2"/>
  <c r="BF178" i="2" s="1"/>
  <c r="W178" i="2"/>
  <c r="Y178" i="2"/>
  <c r="AA178" i="2"/>
  <c r="BE178" i="2"/>
  <c r="BG178" i="2"/>
  <c r="BH178" i="2"/>
  <c r="BI178" i="2"/>
  <c r="BK178" i="2"/>
  <c r="N179" i="2"/>
  <c r="BF179" i="2" s="1"/>
  <c r="W179" i="2"/>
  <c r="Y179" i="2"/>
  <c r="AA179" i="2"/>
  <c r="AA175" i="2" s="1"/>
  <c r="BE179" i="2"/>
  <c r="BG179" i="2"/>
  <c r="BH179" i="2"/>
  <c r="BI179" i="2"/>
  <c r="BK179" i="2"/>
  <c r="N181" i="2"/>
  <c r="BF181" i="2" s="1"/>
  <c r="W181" i="2"/>
  <c r="Y181" i="2"/>
  <c r="AA181" i="2"/>
  <c r="BE181" i="2"/>
  <c r="BG181" i="2"/>
  <c r="BH181" i="2"/>
  <c r="BI181" i="2"/>
  <c r="BK181" i="2"/>
  <c r="N183" i="2"/>
  <c r="BF183" i="2" s="1"/>
  <c r="W183" i="2"/>
  <c r="Y183" i="2"/>
  <c r="AA183" i="2"/>
  <c r="BE183" i="2"/>
  <c r="BG183" i="2"/>
  <c r="BH183" i="2"/>
  <c r="BI183" i="2"/>
  <c r="BK183" i="2"/>
  <c r="N184" i="2"/>
  <c r="BF184" i="2" s="1"/>
  <c r="W184" i="2"/>
  <c r="Y184" i="2"/>
  <c r="AA184" i="2"/>
  <c r="BE184" i="2"/>
  <c r="BG184" i="2"/>
  <c r="BH184" i="2"/>
  <c r="BI184" i="2"/>
  <c r="BK184" i="2"/>
  <c r="N189" i="2"/>
  <c r="BF189" i="2" s="1"/>
  <c r="W189" i="2"/>
  <c r="Y189" i="2"/>
  <c r="AA189" i="2"/>
  <c r="BE189" i="2"/>
  <c r="BG189" i="2"/>
  <c r="BH189" i="2"/>
  <c r="BI189" i="2"/>
  <c r="BK189" i="2"/>
  <c r="N193" i="2"/>
  <c r="BF193" i="2" s="1"/>
  <c r="W193" i="2"/>
  <c r="Y193" i="2"/>
  <c r="AA193" i="2"/>
  <c r="BE193" i="2"/>
  <c r="BG193" i="2"/>
  <c r="BH193" i="2"/>
  <c r="BI193" i="2"/>
  <c r="BK193" i="2"/>
  <c r="N195" i="2"/>
  <c r="W195" i="2"/>
  <c r="Y195" i="2"/>
  <c r="AA195" i="2"/>
  <c r="BE195" i="2"/>
  <c r="BF195" i="2"/>
  <c r="BG195" i="2"/>
  <c r="BH195" i="2"/>
  <c r="BI195" i="2"/>
  <c r="BK195" i="2"/>
  <c r="N196" i="2"/>
  <c r="W196" i="2"/>
  <c r="Y196" i="2"/>
  <c r="AA196" i="2"/>
  <c r="BE196" i="2"/>
  <c r="BF196" i="2"/>
  <c r="BG196" i="2"/>
  <c r="BH196" i="2"/>
  <c r="BI196" i="2"/>
  <c r="BK196" i="2"/>
  <c r="N198" i="2"/>
  <c r="W198" i="2"/>
  <c r="Y198" i="2"/>
  <c r="AA198" i="2"/>
  <c r="BE198" i="2"/>
  <c r="BF198" i="2"/>
  <c r="BG198" i="2"/>
  <c r="BH198" i="2"/>
  <c r="BI198" i="2"/>
  <c r="BK198" i="2"/>
  <c r="N202" i="2"/>
  <c r="W202" i="2"/>
  <c r="Y202" i="2"/>
  <c r="AA202" i="2"/>
  <c r="BE202" i="2"/>
  <c r="BF202" i="2"/>
  <c r="BG202" i="2"/>
  <c r="BH202" i="2"/>
  <c r="BI202" i="2"/>
  <c r="BK202" i="2"/>
  <c r="N204" i="2"/>
  <c r="W204" i="2"/>
  <c r="Y204" i="2"/>
  <c r="AA204" i="2"/>
  <c r="BE204" i="2"/>
  <c r="BF204" i="2"/>
  <c r="BG204" i="2"/>
  <c r="BH204" i="2"/>
  <c r="BI204" i="2"/>
  <c r="BK204" i="2"/>
  <c r="N206" i="2"/>
  <c r="W206" i="2"/>
  <c r="Y206" i="2"/>
  <c r="AA206" i="2"/>
  <c r="BE206" i="2"/>
  <c r="BF206" i="2"/>
  <c r="BG206" i="2"/>
  <c r="BH206" i="2"/>
  <c r="BI206" i="2"/>
  <c r="BK206" i="2"/>
  <c r="N208" i="2"/>
  <c r="W208" i="2"/>
  <c r="Y208" i="2"/>
  <c r="AA208" i="2"/>
  <c r="BE208" i="2"/>
  <c r="BF208" i="2"/>
  <c r="BG208" i="2"/>
  <c r="BH208" i="2"/>
  <c r="BI208" i="2"/>
  <c r="BK208" i="2"/>
  <c r="N210" i="2"/>
  <c r="W210" i="2"/>
  <c r="Y210" i="2"/>
  <c r="AA210" i="2"/>
  <c r="BE210" i="2"/>
  <c r="BF210" i="2"/>
  <c r="BG210" i="2"/>
  <c r="BH210" i="2"/>
  <c r="BI210" i="2"/>
  <c r="BK210" i="2"/>
  <c r="N212" i="2"/>
  <c r="W212" i="2"/>
  <c r="Y212" i="2"/>
  <c r="AA212" i="2"/>
  <c r="BE212" i="2"/>
  <c r="BF212" i="2"/>
  <c r="BG212" i="2"/>
  <c r="BH212" i="2"/>
  <c r="BI212" i="2"/>
  <c r="BK212" i="2"/>
  <c r="N214" i="2"/>
  <c r="W214" i="2"/>
  <c r="Y214" i="2"/>
  <c r="AA214" i="2"/>
  <c r="BE214" i="2"/>
  <c r="BF214" i="2"/>
  <c r="BG214" i="2"/>
  <c r="BH214" i="2"/>
  <c r="BI214" i="2"/>
  <c r="BK214" i="2"/>
  <c r="N218" i="2"/>
  <c r="W218" i="2"/>
  <c r="Y218" i="2"/>
  <c r="AA218" i="2"/>
  <c r="BE218" i="2"/>
  <c r="BF218" i="2"/>
  <c r="BG218" i="2"/>
  <c r="BH218" i="2"/>
  <c r="BI218" i="2"/>
  <c r="BK218" i="2"/>
  <c r="N219" i="2"/>
  <c r="W219" i="2"/>
  <c r="Y219" i="2"/>
  <c r="AA219" i="2"/>
  <c r="BE219" i="2"/>
  <c r="BF219" i="2"/>
  <c r="BG219" i="2"/>
  <c r="BH219" i="2"/>
  <c r="BI219" i="2"/>
  <c r="BK219" i="2"/>
  <c r="N221" i="2"/>
  <c r="W221" i="2"/>
  <c r="Y221" i="2"/>
  <c r="AA221" i="2"/>
  <c r="BE221" i="2"/>
  <c r="BF221" i="2"/>
  <c r="BG221" i="2"/>
  <c r="BH221" i="2"/>
  <c r="BI221" i="2"/>
  <c r="BK221" i="2"/>
  <c r="N222" i="2"/>
  <c r="W222" i="2"/>
  <c r="Y222" i="2"/>
  <c r="AA222" i="2"/>
  <c r="BE222" i="2"/>
  <c r="BF222" i="2"/>
  <c r="BG222" i="2"/>
  <c r="BH222" i="2"/>
  <c r="BI222" i="2"/>
  <c r="BK222" i="2"/>
  <c r="N226" i="2"/>
  <c r="W226" i="2"/>
  <c r="Y226" i="2"/>
  <c r="AA226" i="2"/>
  <c r="BE226" i="2"/>
  <c r="BF226" i="2"/>
  <c r="BG226" i="2"/>
  <c r="BH226" i="2"/>
  <c r="BI226" i="2"/>
  <c r="BK226" i="2"/>
  <c r="N227" i="2"/>
  <c r="W227" i="2"/>
  <c r="Y227" i="2"/>
  <c r="AA227" i="2"/>
  <c r="BE227" i="2"/>
  <c r="BF227" i="2"/>
  <c r="BG227" i="2"/>
  <c r="BH227" i="2"/>
  <c r="BI227" i="2"/>
  <c r="BK227" i="2"/>
  <c r="N228" i="2"/>
  <c r="W228" i="2"/>
  <c r="Y228" i="2"/>
  <c r="AA228" i="2"/>
  <c r="BE228" i="2"/>
  <c r="BF228" i="2"/>
  <c r="BG228" i="2"/>
  <c r="BH228" i="2"/>
  <c r="BI228" i="2"/>
  <c r="BK228" i="2"/>
  <c r="N229" i="2"/>
  <c r="W229" i="2"/>
  <c r="Y229" i="2"/>
  <c r="AA229" i="2"/>
  <c r="BE229" i="2"/>
  <c r="BF229" i="2"/>
  <c r="BG229" i="2"/>
  <c r="BH229" i="2"/>
  <c r="BI229" i="2"/>
  <c r="BK229" i="2"/>
  <c r="N230" i="2"/>
  <c r="W230" i="2"/>
  <c r="Y230" i="2"/>
  <c r="AA230" i="2"/>
  <c r="BE230" i="2"/>
  <c r="BF230" i="2"/>
  <c r="BG230" i="2"/>
  <c r="BH230" i="2"/>
  <c r="BI230" i="2"/>
  <c r="BK230" i="2"/>
  <c r="N232" i="2"/>
  <c r="BF232" i="2"/>
  <c r="W232" i="2"/>
  <c r="W231" i="2" s="1"/>
  <c r="Y232" i="2"/>
  <c r="Y231" i="2" s="1"/>
  <c r="AA232" i="2"/>
  <c r="AA231" i="2" s="1"/>
  <c r="BE232" i="2"/>
  <c r="BG232" i="2"/>
  <c r="BH232" i="2"/>
  <c r="BI232" i="2"/>
  <c r="BK232" i="2"/>
  <c r="BK231" i="2" s="1"/>
  <c r="N231" i="2" s="1"/>
  <c r="N92" i="2" s="1"/>
  <c r="N235" i="2"/>
  <c r="BF235" i="2"/>
  <c r="W235" i="2"/>
  <c r="Y235" i="2"/>
  <c r="AA235" i="2"/>
  <c r="BE235" i="2"/>
  <c r="BG235" i="2"/>
  <c r="BH235" i="2"/>
  <c r="BI235" i="2"/>
  <c r="BK235" i="2"/>
  <c r="BK234" i="2" s="1"/>
  <c r="N236" i="2"/>
  <c r="W236" i="2"/>
  <c r="W234" i="2" s="1"/>
  <c r="Y236" i="2"/>
  <c r="AA236" i="2"/>
  <c r="BE236" i="2"/>
  <c r="BF236" i="2"/>
  <c r="BG236" i="2"/>
  <c r="BH236" i="2"/>
  <c r="BI236" i="2"/>
  <c r="BK236" i="2"/>
  <c r="N237" i="2"/>
  <c r="BF237" i="2"/>
  <c r="W237" i="2"/>
  <c r="Y237" i="2"/>
  <c r="AA237" i="2"/>
  <c r="BE237" i="2"/>
  <c r="BG237" i="2"/>
  <c r="BH237" i="2"/>
  <c r="BI237" i="2"/>
  <c r="BK237" i="2"/>
  <c r="N239" i="2"/>
  <c r="W239" i="2"/>
  <c r="Y239" i="2"/>
  <c r="AA239" i="2"/>
  <c r="BE239" i="2"/>
  <c r="BF239" i="2"/>
  <c r="BG239" i="2"/>
  <c r="BH239" i="2"/>
  <c r="BI239" i="2"/>
  <c r="BK239" i="2"/>
  <c r="N241" i="2"/>
  <c r="BF241" i="2" s="1"/>
  <c r="W241" i="2"/>
  <c r="W240" i="2" s="1"/>
  <c r="Y241" i="2"/>
  <c r="AA241" i="2"/>
  <c r="AA240" i="2" s="1"/>
  <c r="BE241" i="2"/>
  <c r="BG241" i="2"/>
  <c r="BH241" i="2"/>
  <c r="BI241" i="2"/>
  <c r="BK241" i="2"/>
  <c r="N243" i="2"/>
  <c r="BF243" i="2"/>
  <c r="W243" i="2"/>
  <c r="Y243" i="2"/>
  <c r="AA243" i="2"/>
  <c r="BE243" i="2"/>
  <c r="BG243" i="2"/>
  <c r="BH243" i="2"/>
  <c r="BI243" i="2"/>
  <c r="BK243" i="2"/>
  <c r="N244" i="2"/>
  <c r="W244" i="2"/>
  <c r="Y244" i="2"/>
  <c r="AA244" i="2"/>
  <c r="BE244" i="2"/>
  <c r="BF244" i="2"/>
  <c r="BG244" i="2"/>
  <c r="BH244" i="2"/>
  <c r="BI244" i="2"/>
  <c r="BK244" i="2"/>
  <c r="N245" i="2"/>
  <c r="BF245" i="2"/>
  <c r="W245" i="2"/>
  <c r="Y245" i="2"/>
  <c r="AA245" i="2"/>
  <c r="BE245" i="2"/>
  <c r="BG245" i="2"/>
  <c r="BH245" i="2"/>
  <c r="BI245" i="2"/>
  <c r="BK245" i="2"/>
  <c r="N246" i="2"/>
  <c r="W246" i="2"/>
  <c r="Y246" i="2"/>
  <c r="AA246" i="2"/>
  <c r="BE246" i="2"/>
  <c r="BF246" i="2"/>
  <c r="BG246" i="2"/>
  <c r="BH246" i="2"/>
  <c r="BI246" i="2"/>
  <c r="BK246" i="2"/>
  <c r="N247" i="2"/>
  <c r="BF247" i="2"/>
  <c r="W247" i="2"/>
  <c r="Y247" i="2"/>
  <c r="AA247" i="2"/>
  <c r="BE247" i="2"/>
  <c r="BG247" i="2"/>
  <c r="BH247" i="2"/>
  <c r="BI247" i="2"/>
  <c r="BK247" i="2"/>
  <c r="N248" i="2"/>
  <c r="W248" i="2"/>
  <c r="Y248" i="2"/>
  <c r="AA248" i="2"/>
  <c r="BE248" i="2"/>
  <c r="BF248" i="2"/>
  <c r="BG248" i="2"/>
  <c r="BH248" i="2"/>
  <c r="BI248" i="2"/>
  <c r="BK248" i="2"/>
  <c r="N250" i="2"/>
  <c r="BF250" i="2"/>
  <c r="W250" i="2"/>
  <c r="Y250" i="2"/>
  <c r="AA250" i="2"/>
  <c r="BE250" i="2"/>
  <c r="BG250" i="2"/>
  <c r="BH250" i="2"/>
  <c r="BI250" i="2"/>
  <c r="BK250" i="2"/>
  <c r="N251" i="2"/>
  <c r="W251" i="2"/>
  <c r="Y251" i="2"/>
  <c r="AA251" i="2"/>
  <c r="AA249" i="2" s="1"/>
  <c r="BE251" i="2"/>
  <c r="BF251" i="2"/>
  <c r="BG251" i="2"/>
  <c r="BH251" i="2"/>
  <c r="BI251" i="2"/>
  <c r="BK251" i="2"/>
  <c r="N252" i="2"/>
  <c r="BF252" i="2"/>
  <c r="W252" i="2"/>
  <c r="Y252" i="2"/>
  <c r="AA252" i="2"/>
  <c r="BE252" i="2"/>
  <c r="BG252" i="2"/>
  <c r="BH252" i="2"/>
  <c r="BI252" i="2"/>
  <c r="BK252" i="2"/>
  <c r="N253" i="2"/>
  <c r="W253" i="2"/>
  <c r="W249" i="2" s="1"/>
  <c r="Y253" i="2"/>
  <c r="AA253" i="2"/>
  <c r="BE253" i="2"/>
  <c r="BF253" i="2"/>
  <c r="BG253" i="2"/>
  <c r="BH253" i="2"/>
  <c r="BI253" i="2"/>
  <c r="BK253" i="2"/>
  <c r="N254" i="2"/>
  <c r="BF254" i="2"/>
  <c r="W254" i="2"/>
  <c r="Y254" i="2"/>
  <c r="AA254" i="2"/>
  <c r="BE254" i="2"/>
  <c r="BG254" i="2"/>
  <c r="BH254" i="2"/>
  <c r="BI254" i="2"/>
  <c r="BK254" i="2"/>
  <c r="N255" i="2"/>
  <c r="W255" i="2"/>
  <c r="Y255" i="2"/>
  <c r="AA255" i="2"/>
  <c r="BE255" i="2"/>
  <c r="BF255" i="2"/>
  <c r="BG255" i="2"/>
  <c r="BH255" i="2"/>
  <c r="BI255" i="2"/>
  <c r="BK255" i="2"/>
  <c r="N256" i="2"/>
  <c r="BF256" i="2"/>
  <c r="W256" i="2"/>
  <c r="Y256" i="2"/>
  <c r="AA256" i="2"/>
  <c r="BE256" i="2"/>
  <c r="BG256" i="2"/>
  <c r="BH256" i="2"/>
  <c r="BI256" i="2"/>
  <c r="BK256" i="2"/>
  <c r="N257" i="2"/>
  <c r="W257" i="2"/>
  <c r="Y257" i="2"/>
  <c r="AA257" i="2"/>
  <c r="BE257" i="2"/>
  <c r="BF257" i="2"/>
  <c r="BG257" i="2"/>
  <c r="BH257" i="2"/>
  <c r="BI257" i="2"/>
  <c r="BK257" i="2"/>
  <c r="N259" i="2"/>
  <c r="BF259" i="2" s="1"/>
  <c r="W259" i="2"/>
  <c r="Y259" i="2"/>
  <c r="AA259" i="2"/>
  <c r="BE259" i="2"/>
  <c r="BG259" i="2"/>
  <c r="BH259" i="2"/>
  <c r="BI259" i="2"/>
  <c r="BK259" i="2"/>
  <c r="N260" i="2"/>
  <c r="BF260" i="2" s="1"/>
  <c r="W260" i="2"/>
  <c r="Y260" i="2"/>
  <c r="AA260" i="2"/>
  <c r="BE260" i="2"/>
  <c r="BG260" i="2"/>
  <c r="BH260" i="2"/>
  <c r="BI260" i="2"/>
  <c r="BK260" i="2"/>
  <c r="BK258" i="2"/>
  <c r="N258" i="2" s="1"/>
  <c r="N97" i="2"/>
  <c r="N261" i="2"/>
  <c r="BF261" i="2"/>
  <c r="W261" i="2"/>
  <c r="Y261" i="2"/>
  <c r="AA261" i="2"/>
  <c r="BE261" i="2"/>
  <c r="BG261" i="2"/>
  <c r="BH261" i="2"/>
  <c r="BI261" i="2"/>
  <c r="BK261" i="2"/>
  <c r="N262" i="2"/>
  <c r="BF262" i="2" s="1"/>
  <c r="W262" i="2"/>
  <c r="Y262" i="2"/>
  <c r="AA262" i="2"/>
  <c r="BE262" i="2"/>
  <c r="BG262" i="2"/>
  <c r="BH262" i="2"/>
  <c r="BI262" i="2"/>
  <c r="BK262" i="2"/>
  <c r="N264" i="2"/>
  <c r="BF264" i="2" s="1"/>
  <c r="W264" i="2"/>
  <c r="Y264" i="2"/>
  <c r="AA264" i="2"/>
  <c r="AA258" i="2" s="1"/>
  <c r="BE264" i="2"/>
  <c r="BG264" i="2"/>
  <c r="BH264" i="2"/>
  <c r="BI264" i="2"/>
  <c r="BK264" i="2"/>
  <c r="N265" i="2"/>
  <c r="BF265" i="2" s="1"/>
  <c r="W265" i="2"/>
  <c r="Y265" i="2"/>
  <c r="AA265" i="2"/>
  <c r="BE265" i="2"/>
  <c r="BG265" i="2"/>
  <c r="BH265" i="2"/>
  <c r="BI265" i="2"/>
  <c r="BK265" i="2"/>
  <c r="N267" i="2"/>
  <c r="W267" i="2"/>
  <c r="Y267" i="2"/>
  <c r="AA267" i="2"/>
  <c r="BE267" i="2"/>
  <c r="BF267" i="2"/>
  <c r="BG267" i="2"/>
  <c r="BH267" i="2"/>
  <c r="BI267" i="2"/>
  <c r="BK267" i="2"/>
  <c r="N269" i="2"/>
  <c r="BF269" i="2"/>
  <c r="W269" i="2"/>
  <c r="Y269" i="2"/>
  <c r="AA269" i="2"/>
  <c r="BE269" i="2"/>
  <c r="BG269" i="2"/>
  <c r="BH269" i="2"/>
  <c r="BI269" i="2"/>
  <c r="BK269" i="2"/>
  <c r="N270" i="2"/>
  <c r="BF270" i="2" s="1"/>
  <c r="W270" i="2"/>
  <c r="Y270" i="2"/>
  <c r="AA270" i="2"/>
  <c r="BE270" i="2"/>
  <c r="BG270" i="2"/>
  <c r="BH270" i="2"/>
  <c r="BI270" i="2"/>
  <c r="BK270" i="2"/>
  <c r="N272" i="2"/>
  <c r="BF272" i="2" s="1"/>
  <c r="W272" i="2"/>
  <c r="Y272" i="2"/>
  <c r="AA272" i="2"/>
  <c r="AA266" i="2" s="1"/>
  <c r="BE272" i="2"/>
  <c r="BG272" i="2"/>
  <c r="BH272" i="2"/>
  <c r="BI272" i="2"/>
  <c r="BK272" i="2"/>
  <c r="N273" i="2"/>
  <c r="BF273" i="2" s="1"/>
  <c r="W273" i="2"/>
  <c r="Y273" i="2"/>
  <c r="AA273" i="2"/>
  <c r="BE273" i="2"/>
  <c r="BG273" i="2"/>
  <c r="BH273" i="2"/>
  <c r="BI273" i="2"/>
  <c r="BK273" i="2"/>
  <c r="N277" i="2"/>
  <c r="BF277" i="2" s="1"/>
  <c r="W277" i="2"/>
  <c r="Y277" i="2"/>
  <c r="AA277" i="2"/>
  <c r="BE277" i="2"/>
  <c r="BG277" i="2"/>
  <c r="BH277" i="2"/>
  <c r="BI277" i="2"/>
  <c r="BK277" i="2"/>
  <c r="N278" i="2"/>
  <c r="BF278" i="2" s="1"/>
  <c r="W278" i="2"/>
  <c r="Y278" i="2"/>
  <c r="AA278" i="2"/>
  <c r="BE278" i="2"/>
  <c r="BG278" i="2"/>
  <c r="BH278" i="2"/>
  <c r="BI278" i="2"/>
  <c r="BK278" i="2"/>
  <c r="N280" i="2"/>
  <c r="BF280" i="2" s="1"/>
  <c r="W280" i="2"/>
  <c r="Y280" i="2"/>
  <c r="AA280" i="2"/>
  <c r="BE280" i="2"/>
  <c r="BG280" i="2"/>
  <c r="BH280" i="2"/>
  <c r="BI280" i="2"/>
  <c r="BK280" i="2"/>
  <c r="N281" i="2"/>
  <c r="BF281" i="2" s="1"/>
  <c r="W281" i="2"/>
  <c r="Y281" i="2"/>
  <c r="AA281" i="2"/>
  <c r="BE281" i="2"/>
  <c r="BG281" i="2"/>
  <c r="BH281" i="2"/>
  <c r="BI281" i="2"/>
  <c r="BK281" i="2"/>
  <c r="N283" i="2"/>
  <c r="BF283" i="2" s="1"/>
  <c r="W283" i="2"/>
  <c r="Y283" i="2"/>
  <c r="AA283" i="2"/>
  <c r="BE283" i="2"/>
  <c r="BG283" i="2"/>
  <c r="BH283" i="2"/>
  <c r="BI283" i="2"/>
  <c r="BK283" i="2"/>
  <c r="N284" i="2"/>
  <c r="BF284" i="2" s="1"/>
  <c r="W284" i="2"/>
  <c r="Y284" i="2"/>
  <c r="AA284" i="2"/>
  <c r="BE284" i="2"/>
  <c r="BG284" i="2"/>
  <c r="BH284" i="2"/>
  <c r="BI284" i="2"/>
  <c r="BK284" i="2"/>
  <c r="N285" i="2"/>
  <c r="BF285" i="2" s="1"/>
  <c r="W285" i="2"/>
  <c r="Y285" i="2"/>
  <c r="AA285" i="2"/>
  <c r="BE285" i="2"/>
  <c r="BG285" i="2"/>
  <c r="BH285" i="2"/>
  <c r="BI285" i="2"/>
  <c r="BK285" i="2"/>
  <c r="N286" i="2"/>
  <c r="BF286" i="2" s="1"/>
  <c r="W286" i="2"/>
  <c r="Y286" i="2"/>
  <c r="AA286" i="2"/>
  <c r="BE286" i="2"/>
  <c r="BG286" i="2"/>
  <c r="BH286" i="2"/>
  <c r="BI286" i="2"/>
  <c r="BK286" i="2"/>
  <c r="N287" i="2"/>
  <c r="BF287" i="2" s="1"/>
  <c r="W287" i="2"/>
  <c r="Y287" i="2"/>
  <c r="AA287" i="2"/>
  <c r="BE287" i="2"/>
  <c r="BG287" i="2"/>
  <c r="BH287" i="2"/>
  <c r="BI287" i="2"/>
  <c r="BK287" i="2"/>
  <c r="N289" i="2"/>
  <c r="BF289" i="2" s="1"/>
  <c r="W289" i="2"/>
  <c r="Y289" i="2"/>
  <c r="AA289" i="2"/>
  <c r="BE289" i="2"/>
  <c r="BG289" i="2"/>
  <c r="BH289" i="2"/>
  <c r="BI289" i="2"/>
  <c r="BK289" i="2"/>
  <c r="N290" i="2"/>
  <c r="BF290" i="2" s="1"/>
  <c r="W290" i="2"/>
  <c r="Y290" i="2"/>
  <c r="AA290" i="2"/>
  <c r="BE290" i="2"/>
  <c r="BG290" i="2"/>
  <c r="BH290" i="2"/>
  <c r="BI290" i="2"/>
  <c r="BK290" i="2"/>
  <c r="N291" i="2"/>
  <c r="BF291" i="2" s="1"/>
  <c r="W291" i="2"/>
  <c r="Y291" i="2"/>
  <c r="AA291" i="2"/>
  <c r="BE291" i="2"/>
  <c r="BG291" i="2"/>
  <c r="BH291" i="2"/>
  <c r="BI291" i="2"/>
  <c r="BK291" i="2"/>
  <c r="N292" i="2"/>
  <c r="BF292" i="2" s="1"/>
  <c r="W292" i="2"/>
  <c r="Y292" i="2"/>
  <c r="AA292" i="2"/>
  <c r="BE292" i="2"/>
  <c r="BG292" i="2"/>
  <c r="BH292" i="2"/>
  <c r="BI292" i="2"/>
  <c r="BK292" i="2"/>
  <c r="N293" i="2"/>
  <c r="BF293" i="2" s="1"/>
  <c r="W293" i="2"/>
  <c r="Y293" i="2"/>
  <c r="AA293" i="2"/>
  <c r="BE293" i="2"/>
  <c r="BG293" i="2"/>
  <c r="BH293" i="2"/>
  <c r="BI293" i="2"/>
  <c r="BK293" i="2"/>
  <c r="N294" i="2"/>
  <c r="BF294" i="2" s="1"/>
  <c r="W294" i="2"/>
  <c r="Y294" i="2"/>
  <c r="AA294" i="2"/>
  <c r="BE294" i="2"/>
  <c r="BG294" i="2"/>
  <c r="BH294" i="2"/>
  <c r="BI294" i="2"/>
  <c r="BK294" i="2"/>
  <c r="N295" i="2"/>
  <c r="BF295" i="2" s="1"/>
  <c r="W295" i="2"/>
  <c r="Y295" i="2"/>
  <c r="AA295" i="2"/>
  <c r="BE295" i="2"/>
  <c r="BG295" i="2"/>
  <c r="BH295" i="2"/>
  <c r="BI295" i="2"/>
  <c r="BK295" i="2"/>
  <c r="N296" i="2"/>
  <c r="BF296" i="2" s="1"/>
  <c r="W296" i="2"/>
  <c r="Y296" i="2"/>
  <c r="AA296" i="2"/>
  <c r="BE296" i="2"/>
  <c r="BG296" i="2"/>
  <c r="BH296" i="2"/>
  <c r="BI296" i="2"/>
  <c r="BK296" i="2"/>
  <c r="N297" i="2"/>
  <c r="BF297" i="2" s="1"/>
  <c r="W297" i="2"/>
  <c r="Y297" i="2"/>
  <c r="AA297" i="2"/>
  <c r="BE297" i="2"/>
  <c r="BG297" i="2"/>
  <c r="BH297" i="2"/>
  <c r="BI297" i="2"/>
  <c r="BK297" i="2"/>
  <c r="N298" i="2"/>
  <c r="BF298" i="2" s="1"/>
  <c r="W298" i="2"/>
  <c r="Y298" i="2"/>
  <c r="AA298" i="2"/>
  <c r="BE298" i="2"/>
  <c r="BG298" i="2"/>
  <c r="BH298" i="2"/>
  <c r="BI298" i="2"/>
  <c r="BK298" i="2"/>
  <c r="N302" i="2"/>
  <c r="BF302" i="2" s="1"/>
  <c r="W302" i="2"/>
  <c r="Y302" i="2"/>
  <c r="AA302" i="2"/>
  <c r="BE302" i="2"/>
  <c r="BG302" i="2"/>
  <c r="BH302" i="2"/>
  <c r="BI302" i="2"/>
  <c r="BK302" i="2"/>
  <c r="N303" i="2"/>
  <c r="BF303" i="2" s="1"/>
  <c r="W303" i="2"/>
  <c r="Y303" i="2"/>
  <c r="AA303" i="2"/>
  <c r="BE303" i="2"/>
  <c r="BG303" i="2"/>
  <c r="BH303" i="2"/>
  <c r="BI303" i="2"/>
  <c r="BK303" i="2"/>
  <c r="N305" i="2"/>
  <c r="BF305" i="2" s="1"/>
  <c r="W305" i="2"/>
  <c r="Y305" i="2"/>
  <c r="AA305" i="2"/>
  <c r="BE305" i="2"/>
  <c r="BG305" i="2"/>
  <c r="BH305" i="2"/>
  <c r="BI305" i="2"/>
  <c r="BK305" i="2"/>
  <c r="N306" i="2"/>
  <c r="BF306" i="2" s="1"/>
  <c r="W306" i="2"/>
  <c r="Y306" i="2"/>
  <c r="AA306" i="2"/>
  <c r="BE306" i="2"/>
  <c r="BG306" i="2"/>
  <c r="BH306" i="2"/>
  <c r="BI306" i="2"/>
  <c r="BK306" i="2"/>
  <c r="N308" i="2"/>
  <c r="W308" i="2"/>
  <c r="Y308" i="2"/>
  <c r="AA308" i="2"/>
  <c r="BE308" i="2"/>
  <c r="BF308" i="2"/>
  <c r="BG308" i="2"/>
  <c r="BH308" i="2"/>
  <c r="BI308" i="2"/>
  <c r="BK308" i="2"/>
  <c r="N310" i="2"/>
  <c r="BF310" i="2"/>
  <c r="W310" i="2"/>
  <c r="Y310" i="2"/>
  <c r="AA310" i="2"/>
  <c r="BE310" i="2"/>
  <c r="BG310" i="2"/>
  <c r="BH310" i="2"/>
  <c r="BI310" i="2"/>
  <c r="BK310" i="2"/>
  <c r="N311" i="2"/>
  <c r="BF311" i="2" s="1"/>
  <c r="W311" i="2"/>
  <c r="Y311" i="2"/>
  <c r="AA311" i="2"/>
  <c r="BE311" i="2"/>
  <c r="BG311" i="2"/>
  <c r="BH311" i="2"/>
  <c r="BI311" i="2"/>
  <c r="BK311" i="2"/>
  <c r="N313" i="2"/>
  <c r="BF313" i="2" s="1"/>
  <c r="W313" i="2"/>
  <c r="W307" i="2" s="1"/>
  <c r="Y313" i="2"/>
  <c r="AA313" i="2"/>
  <c r="BE313" i="2"/>
  <c r="BG313" i="2"/>
  <c r="BH313" i="2"/>
  <c r="BI313" i="2"/>
  <c r="BK313" i="2"/>
  <c r="N314" i="2"/>
  <c r="W314" i="2"/>
  <c r="Y314" i="2"/>
  <c r="AA314" i="2"/>
  <c r="AA307" i="2" s="1"/>
  <c r="BE314" i="2"/>
  <c r="BF314" i="2"/>
  <c r="BG314" i="2"/>
  <c r="BH314" i="2"/>
  <c r="BI314" i="2"/>
  <c r="BK314" i="2"/>
  <c r="N315" i="2"/>
  <c r="BF315" i="2"/>
  <c r="W315" i="2"/>
  <c r="Y315" i="2"/>
  <c r="Y307" i="2" s="1"/>
  <c r="AA315" i="2"/>
  <c r="BE315" i="2"/>
  <c r="BG315" i="2"/>
  <c r="BH315" i="2"/>
  <c r="BI315" i="2"/>
  <c r="BK315" i="2"/>
  <c r="N316" i="2"/>
  <c r="BF316" i="2"/>
  <c r="W316" i="2"/>
  <c r="Y316" i="2"/>
  <c r="AA316" i="2"/>
  <c r="BE316" i="2"/>
  <c r="BG316" i="2"/>
  <c r="BH316" i="2"/>
  <c r="BI316" i="2"/>
  <c r="BK316" i="2"/>
  <c r="N317" i="2"/>
  <c r="BF317" i="2"/>
  <c r="W317" i="2"/>
  <c r="Y317" i="2"/>
  <c r="AA317" i="2"/>
  <c r="BE317" i="2"/>
  <c r="BG317" i="2"/>
  <c r="BH317" i="2"/>
  <c r="BI317" i="2"/>
  <c r="BK317" i="2"/>
  <c r="N318" i="2"/>
  <c r="W318" i="2"/>
  <c r="Y318" i="2"/>
  <c r="AA318" i="2"/>
  <c r="BE318" i="2"/>
  <c r="BF318" i="2"/>
  <c r="BG318" i="2"/>
  <c r="BH318" i="2"/>
  <c r="BI318" i="2"/>
  <c r="BK318" i="2"/>
  <c r="N320" i="2"/>
  <c r="W320" i="2"/>
  <c r="Y320" i="2"/>
  <c r="AA320" i="2"/>
  <c r="BE320" i="2"/>
  <c r="BF320" i="2"/>
  <c r="BG320" i="2"/>
  <c r="BH320" i="2"/>
  <c r="BI320" i="2"/>
  <c r="BK320" i="2"/>
  <c r="N321" i="2"/>
  <c r="BF321" i="2" s="1"/>
  <c r="W321" i="2"/>
  <c r="Y321" i="2"/>
  <c r="AA321" i="2"/>
  <c r="BE321" i="2"/>
  <c r="BG321" i="2"/>
  <c r="BH321" i="2"/>
  <c r="BI321" i="2"/>
  <c r="BK321" i="2"/>
  <c r="N322" i="2"/>
  <c r="W322" i="2"/>
  <c r="Y322" i="2"/>
  <c r="AA322" i="2"/>
  <c r="BE322" i="2"/>
  <c r="BF322" i="2"/>
  <c r="BG322" i="2"/>
  <c r="BH322" i="2"/>
  <c r="BI322" i="2"/>
  <c r="BK322" i="2"/>
  <c r="N324" i="2"/>
  <c r="BF324" i="2"/>
  <c r="W324" i="2"/>
  <c r="Y324" i="2"/>
  <c r="AA324" i="2"/>
  <c r="BE324" i="2"/>
  <c r="BG324" i="2"/>
  <c r="BH324" i="2"/>
  <c r="BI324" i="2"/>
  <c r="BK324" i="2"/>
  <c r="N325" i="2"/>
  <c r="W325" i="2"/>
  <c r="Y325" i="2"/>
  <c r="AA325" i="2"/>
  <c r="BE325" i="2"/>
  <c r="BF325" i="2"/>
  <c r="BG325" i="2"/>
  <c r="BH325" i="2"/>
  <c r="BI325" i="2"/>
  <c r="BK325" i="2"/>
  <c r="N326" i="2"/>
  <c r="BF326" i="2"/>
  <c r="W326" i="2"/>
  <c r="Y326" i="2"/>
  <c r="AA326" i="2"/>
  <c r="BE326" i="2"/>
  <c r="BG326" i="2"/>
  <c r="BH326" i="2"/>
  <c r="BI326" i="2"/>
  <c r="BK326" i="2"/>
  <c r="N334" i="2"/>
  <c r="BF334" i="2" s="1"/>
  <c r="W334" i="2"/>
  <c r="W333" i="2" s="1"/>
  <c r="Y334" i="2"/>
  <c r="AA334" i="2"/>
  <c r="BE334" i="2"/>
  <c r="BG334" i="2"/>
  <c r="BH334" i="2"/>
  <c r="BI334" i="2"/>
  <c r="BK334" i="2"/>
  <c r="N336" i="2"/>
  <c r="BF336" i="2" s="1"/>
  <c r="W336" i="2"/>
  <c r="Y336" i="2"/>
  <c r="AA336" i="2"/>
  <c r="BE336" i="2"/>
  <c r="BG336" i="2"/>
  <c r="BH336" i="2"/>
  <c r="BI336" i="2"/>
  <c r="BK336" i="2"/>
  <c r="N337" i="2"/>
  <c r="W337" i="2"/>
  <c r="Y337" i="2"/>
  <c r="AA337" i="2"/>
  <c r="BE337" i="2"/>
  <c r="BF337" i="2"/>
  <c r="BG337" i="2"/>
  <c r="BH337" i="2"/>
  <c r="BI337" i="2"/>
  <c r="BK337" i="2"/>
  <c r="N338" i="2"/>
  <c r="BF338" i="2"/>
  <c r="W338" i="2"/>
  <c r="Y338" i="2"/>
  <c r="Y333" i="2" s="1"/>
  <c r="AA338" i="2"/>
  <c r="BE338" i="2"/>
  <c r="BG338" i="2"/>
  <c r="BH338" i="2"/>
  <c r="BI338" i="2"/>
  <c r="BK338" i="2"/>
  <c r="N348" i="2"/>
  <c r="BF348" i="2"/>
  <c r="W348" i="2"/>
  <c r="Y348" i="2"/>
  <c r="AA348" i="2"/>
  <c r="BE348" i="2"/>
  <c r="BG348" i="2"/>
  <c r="BH348" i="2"/>
  <c r="BI348" i="2"/>
  <c r="BK348" i="2"/>
  <c r="N349" i="2"/>
  <c r="W349" i="2"/>
  <c r="Y349" i="2"/>
  <c r="AA349" i="2"/>
  <c r="BE349" i="2"/>
  <c r="BF349" i="2"/>
  <c r="BG349" i="2"/>
  <c r="BH349" i="2"/>
  <c r="BI349" i="2"/>
  <c r="BK349" i="2"/>
  <c r="N350" i="2"/>
  <c r="BF350" i="2" s="1"/>
  <c r="W350" i="2"/>
  <c r="Y350" i="2"/>
  <c r="AA350" i="2"/>
  <c r="BE350" i="2"/>
  <c r="BG350" i="2"/>
  <c r="BH350" i="2"/>
  <c r="BI350" i="2"/>
  <c r="BK350" i="2"/>
  <c r="N351" i="2"/>
  <c r="BF351" i="2" s="1"/>
  <c r="W351" i="2"/>
  <c r="Y351" i="2"/>
  <c r="AA351" i="2"/>
  <c r="BE351" i="2"/>
  <c r="BG351" i="2"/>
  <c r="BH351" i="2"/>
  <c r="BI351" i="2"/>
  <c r="BK351" i="2"/>
  <c r="N352" i="2"/>
  <c r="BF352" i="2" s="1"/>
  <c r="W352" i="2"/>
  <c r="Y352" i="2"/>
  <c r="AA352" i="2"/>
  <c r="BE352" i="2"/>
  <c r="BG352" i="2"/>
  <c r="BH352" i="2"/>
  <c r="BI352" i="2"/>
  <c r="BK352" i="2"/>
  <c r="N353" i="2"/>
  <c r="BF353" i="2" s="1"/>
  <c r="W353" i="2"/>
  <c r="Y353" i="2"/>
  <c r="AA353" i="2"/>
  <c r="BE353" i="2"/>
  <c r="BG353" i="2"/>
  <c r="BH353" i="2"/>
  <c r="BI353" i="2"/>
  <c r="BK353" i="2"/>
  <c r="N354" i="2"/>
  <c r="BF354" i="2" s="1"/>
  <c r="W354" i="2"/>
  <c r="Y354" i="2"/>
  <c r="AA354" i="2"/>
  <c r="BE354" i="2"/>
  <c r="BG354" i="2"/>
  <c r="BH354" i="2"/>
  <c r="BI354" i="2"/>
  <c r="BK354" i="2"/>
  <c r="N355" i="2"/>
  <c r="BF355" i="2" s="1"/>
  <c r="W355" i="2"/>
  <c r="Y355" i="2"/>
  <c r="AA355" i="2"/>
  <c r="BE355" i="2"/>
  <c r="BG355" i="2"/>
  <c r="BH355" i="2"/>
  <c r="BI355" i="2"/>
  <c r="BK355" i="2"/>
  <c r="N356" i="2"/>
  <c r="BF356" i="2" s="1"/>
  <c r="W356" i="2"/>
  <c r="Y356" i="2"/>
  <c r="AA356" i="2"/>
  <c r="BE356" i="2"/>
  <c r="BG356" i="2"/>
  <c r="BH356" i="2"/>
  <c r="BI356" i="2"/>
  <c r="BK356" i="2"/>
  <c r="N357" i="2"/>
  <c r="BF357" i="2" s="1"/>
  <c r="W357" i="2"/>
  <c r="Y357" i="2"/>
  <c r="AA357" i="2"/>
  <c r="BE357" i="2"/>
  <c r="BG357" i="2"/>
  <c r="BH357" i="2"/>
  <c r="BI357" i="2"/>
  <c r="BK357" i="2"/>
  <c r="N358" i="2"/>
  <c r="BF358" i="2" s="1"/>
  <c r="W358" i="2"/>
  <c r="Y358" i="2"/>
  <c r="AA358" i="2"/>
  <c r="BE358" i="2"/>
  <c r="BG358" i="2"/>
  <c r="BH358" i="2"/>
  <c r="BI358" i="2"/>
  <c r="BK358" i="2"/>
  <c r="N359" i="2"/>
  <c r="BF359" i="2" s="1"/>
  <c r="W359" i="2"/>
  <c r="Y359" i="2"/>
  <c r="AA359" i="2"/>
  <c r="BE359" i="2"/>
  <c r="BG359" i="2"/>
  <c r="BH359" i="2"/>
  <c r="BI359" i="2"/>
  <c r="BK359" i="2"/>
  <c r="N360" i="2"/>
  <c r="BF360" i="2" s="1"/>
  <c r="W360" i="2"/>
  <c r="Y360" i="2"/>
  <c r="AA360" i="2"/>
  <c r="BE360" i="2"/>
  <c r="BG360" i="2"/>
  <c r="BH360" i="2"/>
  <c r="BI360" i="2"/>
  <c r="BK360" i="2"/>
  <c r="N361" i="2"/>
  <c r="BF361" i="2" s="1"/>
  <c r="W361" i="2"/>
  <c r="Y361" i="2"/>
  <c r="AA361" i="2"/>
  <c r="BE361" i="2"/>
  <c r="BG361" i="2"/>
  <c r="BH361" i="2"/>
  <c r="BI361" i="2"/>
  <c r="BK361" i="2"/>
  <c r="N362" i="2"/>
  <c r="BF362" i="2" s="1"/>
  <c r="W362" i="2"/>
  <c r="Y362" i="2"/>
  <c r="AA362" i="2"/>
  <c r="BE362" i="2"/>
  <c r="BG362" i="2"/>
  <c r="BH362" i="2"/>
  <c r="BI362" i="2"/>
  <c r="BK362" i="2"/>
  <c r="N363" i="2"/>
  <c r="BF363" i="2" s="1"/>
  <c r="W363" i="2"/>
  <c r="Y363" i="2"/>
  <c r="AA363" i="2"/>
  <c r="BE363" i="2"/>
  <c r="BG363" i="2"/>
  <c r="BH363" i="2"/>
  <c r="BI363" i="2"/>
  <c r="BK363" i="2"/>
  <c r="N364" i="2"/>
  <c r="BF364" i="2" s="1"/>
  <c r="W364" i="2"/>
  <c r="Y364" i="2"/>
  <c r="AA364" i="2"/>
  <c r="BE364" i="2"/>
  <c r="BG364" i="2"/>
  <c r="BH364" i="2"/>
  <c r="BI364" i="2"/>
  <c r="BK364" i="2"/>
  <c r="N365" i="2"/>
  <c r="BF365" i="2" s="1"/>
  <c r="W365" i="2"/>
  <c r="Y365" i="2"/>
  <c r="AA365" i="2"/>
  <c r="BE365" i="2"/>
  <c r="BG365" i="2"/>
  <c r="BH365" i="2"/>
  <c r="BI365" i="2"/>
  <c r="BK365" i="2"/>
  <c r="N366" i="2"/>
  <c r="BF366" i="2" s="1"/>
  <c r="W366" i="2"/>
  <c r="Y366" i="2"/>
  <c r="AA366" i="2"/>
  <c r="BE366" i="2"/>
  <c r="BG366" i="2"/>
  <c r="BH366" i="2"/>
  <c r="BI366" i="2"/>
  <c r="BK366" i="2"/>
  <c r="N367" i="2"/>
  <c r="BF367" i="2" s="1"/>
  <c r="W367" i="2"/>
  <c r="Y367" i="2"/>
  <c r="AA367" i="2"/>
  <c r="BE367" i="2"/>
  <c r="BG367" i="2"/>
  <c r="BH367" i="2"/>
  <c r="BI367" i="2"/>
  <c r="BK367" i="2"/>
  <c r="N368" i="2"/>
  <c r="BF368" i="2" s="1"/>
  <c r="W368" i="2"/>
  <c r="Y368" i="2"/>
  <c r="AA368" i="2"/>
  <c r="BE368" i="2"/>
  <c r="BG368" i="2"/>
  <c r="BH368" i="2"/>
  <c r="BI368" i="2"/>
  <c r="BK368" i="2"/>
  <c r="BE370" i="2"/>
  <c r="BG370" i="2"/>
  <c r="BH370" i="2"/>
  <c r="BI370" i="2"/>
  <c r="BK370" i="2"/>
  <c r="BE371" i="2"/>
  <c r="BG371" i="2"/>
  <c r="BH371" i="2"/>
  <c r="BI371" i="2"/>
  <c r="BK371" i="2"/>
  <c r="N371" i="2" s="1"/>
  <c r="BF371" i="2" s="1"/>
  <c r="BE372" i="2"/>
  <c r="BG372" i="2"/>
  <c r="BH372" i="2"/>
  <c r="BI372" i="2"/>
  <c r="BK372" i="2"/>
  <c r="N372" i="2" s="1"/>
  <c r="BF372" i="2" s="1"/>
  <c r="BE373" i="2"/>
  <c r="BG373" i="2"/>
  <c r="BH373" i="2"/>
  <c r="BI373" i="2"/>
  <c r="BK373" i="2"/>
  <c r="N373" i="2"/>
  <c r="BF373" i="2" s="1"/>
  <c r="BE374" i="2"/>
  <c r="BG374" i="2"/>
  <c r="BH374" i="2"/>
  <c r="BI374" i="2"/>
  <c r="BK374" i="2"/>
  <c r="N374" i="2"/>
  <c r="BF374" i="2" s="1"/>
  <c r="N234" i="2"/>
  <c r="N94" i="2" s="1"/>
  <c r="BK307" i="2"/>
  <c r="N307" i="2" s="1"/>
  <c r="N99" i="2"/>
  <c r="W258" i="2"/>
  <c r="Y132" i="2"/>
  <c r="F127" i="2"/>
  <c r="W347" i="2"/>
  <c r="W346" i="2" s="1"/>
  <c r="Y347" i="2"/>
  <c r="Y346" i="2" s="1"/>
  <c r="BK266" i="2"/>
  <c r="N266" i="2" s="1"/>
  <c r="N98" i="2" s="1"/>
  <c r="AA333" i="2"/>
  <c r="BK333" i="2"/>
  <c r="N333" i="2"/>
  <c r="N101" i="2" s="1"/>
  <c r="Y249" i="2"/>
  <c r="Y240" i="2"/>
  <c r="Y234" i="2"/>
  <c r="AA234" i="2"/>
  <c r="W175" i="2"/>
  <c r="N132" i="2" l="1"/>
  <c r="N89" i="2" s="1"/>
  <c r="BK131" i="2"/>
  <c r="AY87" i="1"/>
  <c r="W34" i="1"/>
  <c r="Y175" i="2"/>
  <c r="Y131" i="2" s="1"/>
  <c r="Y130" i="2" s="1"/>
  <c r="W146" i="2"/>
  <c r="W131" i="2" s="1"/>
  <c r="M31" i="2"/>
  <c r="AV88" i="1" s="1"/>
  <c r="H35" i="2"/>
  <c r="BD88" i="1" s="1"/>
  <c r="BD87" i="1" s="1"/>
  <c r="W35" i="1" s="1"/>
  <c r="H31" i="2"/>
  <c r="AZ88" i="1" s="1"/>
  <c r="AZ87" i="1" s="1"/>
  <c r="N370" i="2"/>
  <c r="BF370" i="2" s="1"/>
  <c r="BK369" i="2"/>
  <c r="N369" i="2" s="1"/>
  <c r="N104" i="2" s="1"/>
  <c r="BK319" i="2"/>
  <c r="N319" i="2" s="1"/>
  <c r="N100" i="2" s="1"/>
  <c r="AA319" i="2"/>
  <c r="AA233" i="2" s="1"/>
  <c r="W319" i="2"/>
  <c r="W266" i="2"/>
  <c r="Y258" i="2"/>
  <c r="Y233" i="2" s="1"/>
  <c r="BK175" i="2"/>
  <c r="N175" i="2" s="1"/>
  <c r="N91" i="2" s="1"/>
  <c r="AA347" i="2"/>
  <c r="AA346" i="2" s="1"/>
  <c r="BK347" i="2"/>
  <c r="Y319" i="2"/>
  <c r="Y266" i="2"/>
  <c r="BK249" i="2"/>
  <c r="N249" i="2" s="1"/>
  <c r="N96" i="2" s="1"/>
  <c r="BK240" i="2"/>
  <c r="N240" i="2" s="1"/>
  <c r="N95" i="2" s="1"/>
  <c r="AA146" i="2"/>
  <c r="AA132" i="2"/>
  <c r="H33" i="2"/>
  <c r="BB88" i="1" s="1"/>
  <c r="BB87" i="1" s="1"/>
  <c r="W130" i="2" l="1"/>
  <c r="AU88" i="1" s="1"/>
  <c r="AU87" i="1" s="1"/>
  <c r="W33" i="1"/>
  <c r="AX87" i="1"/>
  <c r="AV87" i="1"/>
  <c r="N131" i="2"/>
  <c r="N88" i="2" s="1"/>
  <c r="AA131" i="2"/>
  <c r="AA130" i="2" s="1"/>
  <c r="N347" i="2"/>
  <c r="N103" i="2" s="1"/>
  <c r="BK346" i="2"/>
  <c r="N346" i="2" s="1"/>
  <c r="N102" i="2" s="1"/>
  <c r="W233" i="2"/>
  <c r="BK233" i="2"/>
  <c r="N233" i="2" s="1"/>
  <c r="N93" i="2" s="1"/>
  <c r="BK130" i="2" l="1"/>
  <c r="N130" i="2" s="1"/>
  <c r="N87" i="2" s="1"/>
  <c r="M26" i="2" l="1"/>
  <c r="N109" i="2"/>
  <c r="BF109" i="2" s="1"/>
  <c r="N111" i="2"/>
  <c r="BF111" i="2" s="1"/>
  <c r="N108" i="2"/>
  <c r="BF108" i="2" s="1"/>
  <c r="N112" i="2"/>
  <c r="BF112" i="2" s="1"/>
  <c r="N110" i="2"/>
  <c r="BF110" i="2" s="1"/>
  <c r="N107" i="2"/>
  <c r="N106" i="2" l="1"/>
  <c r="BF107" i="2"/>
  <c r="M27" i="2" l="1"/>
  <c r="L114" i="2"/>
  <c r="H32" i="2"/>
  <c r="BA88" i="1" s="1"/>
  <c r="BA87" i="1" s="1"/>
  <c r="M32" i="2"/>
  <c r="AW88" i="1" s="1"/>
  <c r="AT88" i="1" s="1"/>
  <c r="AW87" i="1" l="1"/>
  <c r="W32" i="1"/>
  <c r="AS88" i="1"/>
  <c r="AS87" i="1" s="1"/>
  <c r="M29" i="2"/>
  <c r="AK32" i="1" l="1"/>
  <c r="AT87" i="1"/>
  <c r="L37" i="2"/>
  <c r="AG88" i="1"/>
  <c r="AG87" i="1" l="1"/>
  <c r="AN88" i="1"/>
  <c r="AN87" i="1" l="1"/>
  <c r="AG93" i="1"/>
  <c r="AG91" i="1"/>
  <c r="AG94" i="1"/>
  <c r="AK26" i="1"/>
  <c r="AG92" i="1"/>
  <c r="AV91" i="1" l="1"/>
  <c r="BY91" i="1" s="1"/>
  <c r="CD91" i="1"/>
  <c r="AG90" i="1"/>
  <c r="AN91" i="1"/>
  <c r="CD92" i="1"/>
  <c r="AV92" i="1"/>
  <c r="BY92" i="1" s="1"/>
  <c r="AN92" i="1"/>
  <c r="AV94" i="1"/>
  <c r="BY94" i="1" s="1"/>
  <c r="AN94" i="1"/>
  <c r="CD94" i="1"/>
  <c r="AV93" i="1"/>
  <c r="BY93" i="1" s="1"/>
  <c r="CD93" i="1"/>
  <c r="AN93" i="1"/>
  <c r="AN90" i="1" l="1"/>
  <c r="AN96" i="1" s="1"/>
  <c r="W31" i="1"/>
  <c r="AK27" i="1"/>
  <c r="AK29" i="1" s="1"/>
  <c r="AG96" i="1"/>
  <c r="AK31" i="1"/>
  <c r="AK37" i="1" l="1"/>
</calcChain>
</file>

<file path=xl/sharedStrings.xml><?xml version="1.0" encoding="utf-8"?>
<sst xmlns="http://schemas.openxmlformats.org/spreadsheetml/2006/main" count="3075" uniqueCount="785">
  <si>
    <t>2012</t>
  </si>
  <si>
    <t>Hárok obsahuje:</t>
  </si>
  <si>
    <t>2.0</t>
  </si>
  <si>
    <t>ZAMOK</t>
  </si>
  <si>
    <t>False</t>
  </si>
  <si>
    <t>optimalizované pre tlač zostáv vo formáte A4 - na výšku</t>
  </si>
  <si>
    <t>&gt;&gt;  skryté stĺpce  &lt;&lt;</t>
  </si>
  <si>
    <t>0,001</t>
  </si>
  <si>
    <t>20</t>
  </si>
  <si>
    <t>SÚHRNNÝ LIST STAVBY</t>
  </si>
  <si>
    <t>v ---  nižšie sa nachádzajú doplnkové a pomocné údaje k zostavám  --- v</t>
  </si>
  <si>
    <t>Návod na vyplnenie</t>
  </si>
  <si>
    <t>Kód:</t>
  </si>
  <si>
    <t>1181</t>
  </si>
  <si>
    <t>Meniť je možné iba bunky so žltým podfarbením!_x000D_
_x000D_
1) na prvom liste Rekapitulácie stavby vyplňte v zostave_x000D_
_x000D_
    a) Súhrnný list_x000D_
       - údaje o Zhotoviteľovi_x000D_
         (prenesú sa do ostatných zostáv aj v iných listoch)_x000D_
_x000D_
    b) Rekapitulácia objektov_x000D_
       - potrebné Ostatné náklady_x000D_
_x000D_
2) na vybraných listoch vyplňte v zostave_x000D_
_x000D_
    a) Krycí list_x000D_
       - údaje o Zhotoviteľovi, pokiaľ sa líšia od údajov o Zhotoviteľovi na Súhrnnom liste_x000D_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</si>
  <si>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</si>
  <si>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Stavebné úpravy a opravy vstupnej chodby bloku B ZŠ Sadová</t>
  </si>
  <si>
    <t>JKSO:</t>
  </si>
  <si>
    <t/>
  </si>
  <si>
    <t>KS:</t>
  </si>
  <si>
    <t>Miesto:</t>
  </si>
  <si>
    <t>Senica</t>
  </si>
  <si>
    <t>Dátum:</t>
  </si>
  <si>
    <t>14. 4. 2016</t>
  </si>
  <si>
    <t>Objednávateľ:</t>
  </si>
  <si>
    <t>IČO:</t>
  </si>
  <si>
    <t>ZŠ Sadová ul. Senica</t>
  </si>
  <si>
    <t>IČO DPH:</t>
  </si>
  <si>
    <t>Zhotoviteľ:</t>
  </si>
  <si>
    <t>Vyplň údaj</t>
  </si>
  <si>
    <t>Projektant:</t>
  </si>
  <si>
    <t>Ing.arch. Martin Čonka</t>
  </si>
  <si>
    <t>True</t>
  </si>
  <si>
    <t>0,01</t>
  </si>
  <si>
    <t>Spracovateľ:</t>
  </si>
  <si>
    <t>Ing. Juraj Havetta</t>
  </si>
  <si>
    <t>Poznámka:</t>
  </si>
  <si>
    <t>Náklady z rozpočtov</t>
  </si>
  <si>
    <t>Ostatné náklady zo súhrnného listu</t>
  </si>
  <si>
    <t>Cena bez DPH</t>
  </si>
  <si>
    <t>DPH</t>
  </si>
  <si>
    <t>základná</t>
  </si>
  <si>
    <t>z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</si>
  <si>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</si>
  <si>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</si>
  <si>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</si>
  <si>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</si>
  <si>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</si>
  <si>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</si>
  <si>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</si>
  <si>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</si>
  <si>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</si>
  <si>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</si>
  <si>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</si>
  <si>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</si>
  <si>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</si>
  <si>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</si>
  <si>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</si>
  <si>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</si>
  <si>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Objekt</t>
  </si>
  <si>
    <t>Cena bez DPH [EUR]</t>
  </si>
  <si>
    <t>Cena s DPH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</si>
  <si>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</si>
  <si>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</si>
  <si>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</si>
  <si>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</si>
  <si>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</si>
  <si>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</si>
  <si>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</si>
  <si>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</si>
  <si>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</si>
  <si>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</si>
  <si>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</si>
  <si>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</si>
  <si>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</si>
  <si>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</si>
  <si>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</si>
  <si>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IMPORT</t>
  </si>
  <si>
    <t>{910fb2ae-62e6-4906-aaeb-c2f57524f761}</t>
  </si>
  <si>
    <t>{00000000-0000-0000-0000-000000000000}</t>
  </si>
  <si>
    <t>1</t>
  </si>
  <si>
    <t>###NOINSERT###</t>
  </si>
  <si>
    <t>2) Ostatné náklady zo súhrnného listu</t>
  </si>
  <si>
    <t>Percent. zadanie_x000D_
[% nákladov rozpočtu]</t>
  </si>
  <si>
    <t>Zaradenie nákladov</t>
  </si>
  <si>
    <t>Ostatné náklady</t>
  </si>
  <si>
    <t>stavebná časť</t>
  </si>
  <si>
    <t>OSTATNENAKLADY</t>
  </si>
  <si>
    <t>Vyplň vlastné</t>
  </si>
  <si>
    <t>OSTATNENAKLADYVLASTNE</t>
  </si>
  <si>
    <t>Celkové náklady za stavbu 1) + 2)</t>
  </si>
  <si>
    <t>Späť na hárok:</t>
  </si>
  <si>
    <t>KRYCÍ LIST ROZPOČTU</t>
  </si>
  <si>
    <t>Náklady z rozpočtu</t>
  </si>
  <si>
    <t>REKAPITULÁCIA ROZPOČTU</t>
  </si>
  <si>
    <t>Kód - Popis</t>
  </si>
  <si>
    <t>Cena celkom [EUR]</t>
  </si>
  <si>
    <t>1) Náklady z rozpočtu</t>
  </si>
  <si>
    <t>-1</t>
  </si>
  <si>
    <t>HSV - Práce a dodávky HSV</t>
  </si>
  <si>
    <t xml:space="preserve">    3 - Zvislé a kompletné konštrukcie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</si>
  <si>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</si>
  <si>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</si>
  <si>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</si>
  <si>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</si>
  <si>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721 - Zdravotech. vnútorná kanalizácia</t>
  </si>
  <si>
    <t xml:space="preserve">    722 - Zdravotechnika - vnútorný vodovod</t>
  </si>
  <si>
    <t xml:space="preserve">    725 - Zdravotechnika - zariaď. predmety</t>
  </si>
  <si>
    <t xml:space="preserve">    735 - Ústredné kúrenie, vykurov. telesá</t>
  </si>
  <si>
    <t xml:space="preserve">    766 - Konštrukcie stolárske</t>
  </si>
  <si>
    <t xml:space="preserve">    771 - Podlahy z dlaždíc</t>
  </si>
  <si>
    <t xml:space="preserve">    783 - Dokončovacie práce - nátery</t>
  </si>
  <si>
    <t xml:space="preserve">    784 - Dokončovacie práce - maľby</t>
  </si>
  <si>
    <t>M - Práce a dodávky M</t>
  </si>
  <si>
    <t xml:space="preserve">    21-M - Elektromontáže</t>
  </si>
  <si>
    <t>VP -   Práce naviac</t>
  </si>
  <si>
    <t>2) Ostatné náklady</t>
  </si>
  <si>
    <t>GZS</t>
  </si>
  <si>
    <t>VRN</t>
  </si>
  <si>
    <t>2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</si>
  <si>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</si>
  <si>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</si>
  <si>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</si>
  <si>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</si>
  <si>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</si>
  <si>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</si>
  <si>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ROZPOČET</t>
  </si>
  <si>
    <t>PČ</t>
  </si>
  <si>
    <t>Typ</t>
  </si>
  <si>
    <t>Popis</t>
  </si>
  <si>
    <t>MJ</t>
  </si>
  <si>
    <t>Množstvo</t>
  </si>
  <si>
    <t>J.cena [EUR]</t>
  </si>
  <si>
    <t>Poznámka</t>
  </si>
  <si>
    <t>J. Nh [h]</t>
  </si>
  <si>
    <t>Nh celkom [h]</t>
  </si>
  <si>
    <t>J. hmotnosť_x000D_
[t]</t>
  </si>
  <si>
    <t>Hmotnosť_x000D_
celkom [t]</t>
  </si>
  <si>
    <t>J. suť [t]</t>
  </si>
  <si>
    <t>Suť Celkom [t]</t>
  </si>
  <si>
    <t>ROZPOCET</t>
  </si>
  <si>
    <t>K</t>
  </si>
  <si>
    <t>317165302</t>
  </si>
  <si>
    <t>Nenosný preklad YTONG šírky 125 mm, výšky 249 mm, dĺžky 1250 mm (dvere do bufetu)</t>
  </si>
  <si>
    <t>ks</t>
  </si>
  <si>
    <t>4</t>
  </si>
  <si>
    <t>28171803</t>
  </si>
  <si>
    <t>340239212</t>
  </si>
  <si>
    <t>Zamurovanie otvoru s plochou do 4 m2 tehlami pálenými v priečkach hr. 150 mm</t>
  </si>
  <si>
    <t>m2</t>
  </si>
  <si>
    <t>761339036</t>
  </si>
  <si>
    <t>"okienko kancelária" 1,0*1,3</t>
  </si>
  <si>
    <t>VV</t>
  </si>
  <si>
    <t>3</t>
  </si>
  <si>
    <t>342272103</t>
  </si>
  <si>
    <t>Priečky z tvárnic YTONG hr. 125 mm P2-500 hladkých, na tenkovrst. maltu YTONG (125x249x599)</t>
  </si>
  <si>
    <t>1302780303</t>
  </si>
  <si>
    <t>"šatňa" 4,825*3,26</t>
  </si>
  <si>
    <t>"bufet" 3,6*3,26-0,8*2,0</t>
  </si>
  <si>
    <t>Súčet</t>
  </si>
  <si>
    <t>342948112</t>
  </si>
  <si>
    <t>Ukotvenie priečok k murovaným konštrukciám zvisle</t>
  </si>
  <si>
    <t>m</t>
  </si>
  <si>
    <t>750218589</t>
  </si>
  <si>
    <t>2*3,26</t>
  </si>
  <si>
    <t>5</t>
  </si>
  <si>
    <t>342948113</t>
  </si>
  <si>
    <t>Ukotvenie priečok k betónovým konštrukciám zvisle</t>
  </si>
  <si>
    <t>-1367142310</t>
  </si>
  <si>
    <t>6</t>
  </si>
  <si>
    <t>342948115</t>
  </si>
  <si>
    <t>Ukončenie priečok ku konštrukciam montážnou penou pod stropom</t>
  </si>
  <si>
    <t>-1881352370</t>
  </si>
  <si>
    <t>4,825+3,6</t>
  </si>
  <si>
    <t>7</t>
  </si>
  <si>
    <t>612409991</t>
  </si>
  <si>
    <t>Začistenie omietok (s dodaním hmoty) okolo okien a dverí</t>
  </si>
  <si>
    <t>1859092449</t>
  </si>
  <si>
    <t>4*2*2*(6,7+0,8)+1*2*2*(5,6+1,4)+1*2*(2,3+2*3,26)+1*2*(2,0+2*2,36)</t>
  </si>
  <si>
    <t>8</t>
  </si>
  <si>
    <t>612425921</t>
  </si>
  <si>
    <t>Omietka vápenná vnútorného ostenia okenného alebo dverného hladká</t>
  </si>
  <si>
    <t>2043016512</t>
  </si>
  <si>
    <t>179,08*0,1</t>
  </si>
  <si>
    <t>9</t>
  </si>
  <si>
    <t>612421421</t>
  </si>
  <si>
    <t>Oprava vnútorných vápenných omietok stien, v množstve opravenej plochy nad 30 do 50 % hladkých</t>
  </si>
  <si>
    <t>-1007039814</t>
  </si>
  <si>
    <t>10</t>
  </si>
  <si>
    <t>612403399</t>
  </si>
  <si>
    <t>Hrubá výplň rýh na stenách akoukoľvek maltou, akejkoľvek šírky ryhy</t>
  </si>
  <si>
    <t>-861582776</t>
  </si>
  <si>
    <t>17,0*0,15</t>
  </si>
  <si>
    <t>16,0*0,05</t>
  </si>
  <si>
    <t>11</t>
  </si>
  <si>
    <t>612423521</t>
  </si>
  <si>
    <t>Omietka rýh v stenách maltou vápennou šírky ryhy do 150 mm omietkou hladkou</t>
  </si>
  <si>
    <t>747527406</t>
  </si>
  <si>
    <t>12</t>
  </si>
  <si>
    <t>612465111</t>
  </si>
  <si>
    <t>Príprava vnútorného podkladu stien, cementový Prednástrek 2 mm, ručné nanášanie</t>
  </si>
  <si>
    <t>-2135429652</t>
  </si>
  <si>
    <t>"bufet vnútri" 3,475*3,26+(3,475+2*3,0)*2,0-0,8*2,0-2,0*1,1</t>
  </si>
  <si>
    <t>"bufet vonk.strana" 3,6*3,26-0,8*2,0</t>
  </si>
  <si>
    <t>"chodba bufet" (3,55+2*3,0+0,35+0,6+3*0,15)*2,0-2,0*1,1</t>
  </si>
  <si>
    <t>"nová priečka šatňa" 2*4,825*3,26</t>
  </si>
  <si>
    <t>"zamurov.okienko" 2*0,9*1,2</t>
  </si>
  <si>
    <t>13</t>
  </si>
  <si>
    <t>612465202</t>
  </si>
  <si>
    <t>Vnútorná omietka stien jednovrstvová, vápennocementová, ručné nanášanie, hr. 10 mm</t>
  </si>
  <si>
    <t>-1444243480</t>
  </si>
  <si>
    <t>14</t>
  </si>
  <si>
    <t>631311121</t>
  </si>
  <si>
    <t>Doplnenie existujúcich mazanín prostým betónom bez poteru o ploche do 1 m2 a hr.do 80 mm</t>
  </si>
  <si>
    <t>m3</t>
  </si>
  <si>
    <t>902548685</t>
  </si>
  <si>
    <t>"škrabák zádverie" 1,2*0,5*0,075</t>
  </si>
  <si>
    <t>15</t>
  </si>
  <si>
    <t>632440031</t>
  </si>
  <si>
    <t>Penetračný náter pred nanesením samonivelizačných poterov Baumit Grund (jednonásobný)</t>
  </si>
  <si>
    <t>-106523467</t>
  </si>
  <si>
    <t>149,52+23,55</t>
  </si>
  <si>
    <t>16</t>
  </si>
  <si>
    <t>632450285</t>
  </si>
  <si>
    <t>Samonivelizačná podlahová stierka Baumit Nivello 10, triedy CT-C30-F7 , hr. 5 mm (priemerná hr.)</t>
  </si>
  <si>
    <t>1555213353</t>
  </si>
  <si>
    <t>31,9+10,7+96,5+10,42</t>
  </si>
  <si>
    <t>17</t>
  </si>
  <si>
    <t>632450290</t>
  </si>
  <si>
    <t>Samonivelizačná podlahová stierka Baumit Nivello 10, triedy CT-C30-F7 , hr. 10 mm (priemerná hr.)</t>
  </si>
  <si>
    <t>1895289562</t>
  </si>
  <si>
    <t>10,25+13,30</t>
  </si>
  <si>
    <t>18</t>
  </si>
  <si>
    <t>642942111</t>
  </si>
  <si>
    <t>Osadenie oceľovej dverovej zárubne alebo rámu, plochy otvoru do 2,5 m2</t>
  </si>
  <si>
    <t>-610476964</t>
  </si>
  <si>
    <t>19</t>
  </si>
  <si>
    <t>M</t>
  </si>
  <si>
    <t>5533194400</t>
  </si>
  <si>
    <t>Zárubňa oceľová 80x197cm</t>
  </si>
  <si>
    <t>1629152802</t>
  </si>
  <si>
    <t>766411810</t>
  </si>
  <si>
    <t xml:space="preserve">Demontáž obloženia stien drevotrieskovými panelmi, veľ. do 1,5 m2,  -0,0215t   </t>
  </si>
  <si>
    <t>1994585076</t>
  </si>
  <si>
    <t>15,3*1,65</t>
  </si>
  <si>
    <t>21</t>
  </si>
  <si>
    <t>766411822</t>
  </si>
  <si>
    <t>Demontáž obloženia stien panelmi, podkladových roštov,  -0,00800t</t>
  </si>
  <si>
    <t>1760946040</t>
  </si>
  <si>
    <t>22</t>
  </si>
  <si>
    <t>776401800</t>
  </si>
  <si>
    <t>Demontáž plastových soklíkov alebo líšt povlakových podláh, -0,00010</t>
  </si>
  <si>
    <t>999784309</t>
  </si>
  <si>
    <t>2*(5,175+6,15)+2*7,0+5,3+29,15+36,3+2*(3,475+3,0)-22*0,7-3*0,8-3,0</t>
  </si>
  <si>
    <t>23</t>
  </si>
  <si>
    <t>776511810</t>
  </si>
  <si>
    <t>Odstránenie povlakových podláh z nášľapnej plochy lepených bez podložky,  -0,00300t</t>
  </si>
  <si>
    <t>1540559838</t>
  </si>
  <si>
    <t>24</t>
  </si>
  <si>
    <t>776511850</t>
  </si>
  <si>
    <t>Očistenie podkladu lepených povlakových podláh po ich odstránení, oškrabaním,  -0,000500t</t>
  </si>
  <si>
    <t>1409372056</t>
  </si>
  <si>
    <t>25</t>
  </si>
  <si>
    <t>962031132</t>
  </si>
  <si>
    <t>Búranie priečok z tehál pálených, plných alebo dutých hr. do 150 mm,  -0,19600t</t>
  </si>
  <si>
    <t>855932405</t>
  </si>
  <si>
    <t>"bufet" 0,6*3,26+1,4*1,68</t>
  </si>
  <si>
    <t>"okno bufet" 2,0*2,36</t>
  </si>
  <si>
    <t>"býval.šatňa" 4,825*2,46-3*0,7*2,0</t>
  </si>
  <si>
    <t>26</t>
  </si>
  <si>
    <t>962081130</t>
  </si>
  <si>
    <t>Búranie okien alebo priečok sklenených copilitových, vrátane kotvenia s rámom, -0,022500t</t>
  </si>
  <si>
    <t>1280933556</t>
  </si>
  <si>
    <t>5*6,7*0,8</t>
  </si>
  <si>
    <t>5,6*1,4</t>
  </si>
  <si>
    <t>27</t>
  </si>
  <si>
    <t>965081712</t>
  </si>
  <si>
    <t>Búranie dlažieb, bez podklad. lôžka, z keramických dlaždíc hr. do 10 mm, vrátane soklíkov,  -0,02000t</t>
  </si>
  <si>
    <t>-229772581</t>
  </si>
  <si>
    <t>13,30+10,25</t>
  </si>
  <si>
    <t>28</t>
  </si>
  <si>
    <t>967023694</t>
  </si>
  <si>
    <t>Odsekanie nerovností betónových podkladov po vybúraní keramických dlaždíc, pre nové povrchové vrstvy,  -0,002100t</t>
  </si>
  <si>
    <t>-1411149793</t>
  </si>
  <si>
    <t>29</t>
  </si>
  <si>
    <t>968062354</t>
  </si>
  <si>
    <t>Vybúranie drevených rámov okien dvojitých alebo zdvojených, -0,07500t</t>
  </si>
  <si>
    <t>-2090001276</t>
  </si>
  <si>
    <t>"okienko z kancelárie do chodby" 0,9*1,2</t>
  </si>
  <si>
    <t>30</t>
  </si>
  <si>
    <t>968062745</t>
  </si>
  <si>
    <t>Vybúranie drevených stien zasklených, pevných alebo otvárateľných,  -0,02400t</t>
  </si>
  <si>
    <t>177240297</t>
  </si>
  <si>
    <t>"chodba bufet" 1,95*1,68+2,6*1,58</t>
  </si>
  <si>
    <t>"bufetr" 2,25*1,68+3,475*1,58</t>
  </si>
  <si>
    <t>31</t>
  </si>
  <si>
    <t>968072455</t>
  </si>
  <si>
    <t>Vybúranie kovových dverových zárubní plochy do 2 m2,  -0,07600t</t>
  </si>
  <si>
    <t>-32757228</t>
  </si>
  <si>
    <t>"šATňA" 3*0,7*2,0</t>
  </si>
  <si>
    <t>32</t>
  </si>
  <si>
    <t>968072640</t>
  </si>
  <si>
    <t>Vybúranie kovových stien zasklených, pevných alebo otvárateľných,  -0,02500t</t>
  </si>
  <si>
    <t>-589426293</t>
  </si>
  <si>
    <t>"dverová stena hala-zádverie" 2,3*3,27</t>
  </si>
  <si>
    <t>33</t>
  </si>
  <si>
    <t>968072641</t>
  </si>
  <si>
    <t>Vybúranie kovových stien priečok plných, pevných alebo otvárateľných,  -0,02500t</t>
  </si>
  <si>
    <t>1047427573</t>
  </si>
  <si>
    <t>"šatňa" (4,9+5,9+3,4)*2,0</t>
  </si>
  <si>
    <t>34</t>
  </si>
  <si>
    <t>969011121</t>
  </si>
  <si>
    <t>Vybúranie vodovodného vedenia DN do 52 mm,  -0,01300t</t>
  </si>
  <si>
    <t>2077969586</t>
  </si>
  <si>
    <t>"bufet chodba" 2*2*3,0+2*2,0+1,0</t>
  </si>
  <si>
    <t>35</t>
  </si>
  <si>
    <t>969021111</t>
  </si>
  <si>
    <t>Vybúranie kanalizačného potrubia DN do 100 mm,  -0,03700t</t>
  </si>
  <si>
    <t>-837001095</t>
  </si>
  <si>
    <t>"bufet chodba" 2*3,0+2,0</t>
  </si>
  <si>
    <t>36</t>
  </si>
  <si>
    <t>973031616</t>
  </si>
  <si>
    <t>Vysekanie kapsy pre el.krabice, veľkosti do 100x100x50 mm,  -0,00100t</t>
  </si>
  <si>
    <t>-343477290</t>
  </si>
  <si>
    <t>"bufet" 8+3</t>
  </si>
  <si>
    <t>37</t>
  </si>
  <si>
    <t>974031154</t>
  </si>
  <si>
    <t>Vysekávanie rýh v akomkoľvek murive tehlovom na akúkoľvek maltu do hĺbky 100 mm a š. do 150 mm,  -0,02700t</t>
  </si>
  <si>
    <t>2019477813</t>
  </si>
  <si>
    <t>2*3,0+2*1,0+1,0</t>
  </si>
  <si>
    <t>2*3,0+2,0</t>
  </si>
  <si>
    <t>38</t>
  </si>
  <si>
    <t>974082212</t>
  </si>
  <si>
    <t>Vysekanie rýh pre vodiče v akejkoľvek omietke cementovej stien v š. do 50 mm,  -0,00200t</t>
  </si>
  <si>
    <t>49092054</t>
  </si>
  <si>
    <t>39</t>
  </si>
  <si>
    <t>976083111</t>
  </si>
  <si>
    <t>Vybúranie nožového škrabáka s rámom, z podlahy betónovej,  -0,04000t</t>
  </si>
  <si>
    <t>-797333855</t>
  </si>
  <si>
    <t>"zádverie" 1,2*0,5</t>
  </si>
  <si>
    <t>40</t>
  </si>
  <si>
    <t>978013161</t>
  </si>
  <si>
    <t>Otlčenie omietok stien vnútorných vápenných alebo vápennocementových v rozsahu do 50 %,  -0,02000t (oprava)</t>
  </si>
  <si>
    <t>-1024348034</t>
  </si>
  <si>
    <t>41</t>
  </si>
  <si>
    <t>978059531</t>
  </si>
  <si>
    <t>Odsekanie stien z obkladačiek vnútorných, vrátane otlčenia podkladnej omietky, nad 2 m2,  -0,06800t</t>
  </si>
  <si>
    <t>1449782489</t>
  </si>
  <si>
    <t>"bufet" 2*(3,475+3,0)*2,0-2,875*2,0</t>
  </si>
  <si>
    <t>"bufet chodba" (3,55+2*3,0+0,35+0,6+3*0,15)*2,0</t>
  </si>
  <si>
    <t>42</t>
  </si>
  <si>
    <t>979081111</t>
  </si>
  <si>
    <t>Odvoz sutiny a vybúraných hmôt na skládku do 1 km</t>
  </si>
  <si>
    <t>t</t>
  </si>
  <si>
    <t>-1255809730</t>
  </si>
  <si>
    <t>43</t>
  </si>
  <si>
    <t>979081121</t>
  </si>
  <si>
    <t>Odvoz sutiny a vybúraných hmôt na skládku za každý ďalší 1 km</t>
  </si>
  <si>
    <t>1407445120</t>
  </si>
  <si>
    <t>44</t>
  </si>
  <si>
    <t>979082111</t>
  </si>
  <si>
    <t>Vnútrostavenisková doprava sutiny a vybúraných hmôt do 10 m</t>
  </si>
  <si>
    <t>-1920212220</t>
  </si>
  <si>
    <t>45</t>
  </si>
  <si>
    <t>979082121</t>
  </si>
  <si>
    <t>Vnútrostavenisková doprava sutiny a vybúraných hmôt za každých ďalších 5 m</t>
  </si>
  <si>
    <t>299035098</t>
  </si>
  <si>
    <t>46</t>
  </si>
  <si>
    <t>979089010</t>
  </si>
  <si>
    <t>Poplatok za skladovanie - odpady ostatné</t>
  </si>
  <si>
    <t>-800090728</t>
  </si>
  <si>
    <t>47</t>
  </si>
  <si>
    <t>999281111</t>
  </si>
  <si>
    <t>Presun hmôt vnútrostaveniskový pre opravy a údržbu objektov</t>
  </si>
  <si>
    <t>-946333633</t>
  </si>
  <si>
    <t>48</t>
  </si>
  <si>
    <t>721170963</t>
  </si>
  <si>
    <t>Oprava odpadového potrubia novodurového prepojenie doterajšieho potrubia D 75</t>
  </si>
  <si>
    <t>598758518</t>
  </si>
  <si>
    <t>49</t>
  </si>
  <si>
    <t>721170973</t>
  </si>
  <si>
    <t>Oprava odpadového potrubia novodurového krátenie rúr D 75</t>
  </si>
  <si>
    <t>159223164</t>
  </si>
  <si>
    <t>50</t>
  </si>
  <si>
    <t>721171803</t>
  </si>
  <si>
    <t>Demontáž potrubia z novodurových rúr odpadového alebo pripojovacieho do D75,  -0,00210 t</t>
  </si>
  <si>
    <t>-893353520</t>
  </si>
  <si>
    <t>51</t>
  </si>
  <si>
    <t>721210812</t>
  </si>
  <si>
    <t>Demontáž vpustu podlahového DN 70,  -0,02756t</t>
  </si>
  <si>
    <t>471997806</t>
  </si>
  <si>
    <t>52</t>
  </si>
  <si>
    <t>722130801</t>
  </si>
  <si>
    <t>Demontáž potrubia z oceľových rúrok závitových do DN 25,  -0,00213t</t>
  </si>
  <si>
    <t>-283538645</t>
  </si>
  <si>
    <t>2*2*3,0+2*2,0+1,0</t>
  </si>
  <si>
    <t>53</t>
  </si>
  <si>
    <t>722130901</t>
  </si>
  <si>
    <t>Oprava vodovodného potrubia závitového zazátkovanie vývodu</t>
  </si>
  <si>
    <t>-874986302</t>
  </si>
  <si>
    <t>54</t>
  </si>
  <si>
    <t>722130913</t>
  </si>
  <si>
    <t>Oprava vodovodného potrubia závitového prerezanie oceľovej rúrky do DN 25</t>
  </si>
  <si>
    <t>1064830940</t>
  </si>
  <si>
    <t>55</t>
  </si>
  <si>
    <t>722131903</t>
  </si>
  <si>
    <t>Oprava vodovodného potrubia závitového medzikus do závitového potrubia G 1</t>
  </si>
  <si>
    <t>súb.</t>
  </si>
  <si>
    <t>761951354</t>
  </si>
  <si>
    <t>56</t>
  </si>
  <si>
    <t>722131933</t>
  </si>
  <si>
    <t>Oprava vodovodného potrubia závitového prepojenie doterajšieho potrubia DN 25</t>
  </si>
  <si>
    <t>424511108</t>
  </si>
  <si>
    <t>57</t>
  </si>
  <si>
    <t>722220852</t>
  </si>
  <si>
    <t>Demontáž armatúry závitovej s jedným závitom do G 5/4,  -0,00132t</t>
  </si>
  <si>
    <t>-658888926</t>
  </si>
  <si>
    <t>58</t>
  </si>
  <si>
    <t>722220862</t>
  </si>
  <si>
    <t>Demontáž armatúry závitovej s dvomi závitmi do G 5/4,  -0,00123t</t>
  </si>
  <si>
    <t>-438327579</t>
  </si>
  <si>
    <t>59</t>
  </si>
  <si>
    <t>725210822</t>
  </si>
  <si>
    <t>Demontáž umývadiel alebo umývadielok bez výtokovej armatúry, na ďalšie použitie</t>
  </si>
  <si>
    <t>-583619884</t>
  </si>
  <si>
    <t>60</t>
  </si>
  <si>
    <t>725219401</t>
  </si>
  <si>
    <t>Montáž umývadla na skrutky do muriva, bez výtokovej armatúry</t>
  </si>
  <si>
    <t>2077442580</t>
  </si>
  <si>
    <t>61</t>
  </si>
  <si>
    <t>725820810</t>
  </si>
  <si>
    <t>Demontáž batérie drezovej, umývadlovej nástennej,  -0,0026t</t>
  </si>
  <si>
    <t>516733978</t>
  </si>
  <si>
    <t>62</t>
  </si>
  <si>
    <t>725829201</t>
  </si>
  <si>
    <t>Montáž batérie umývadlovej a drezovej nástennej pákovej, alebo klasickej</t>
  </si>
  <si>
    <t>712313228</t>
  </si>
  <si>
    <t>63</t>
  </si>
  <si>
    <t>725860820</t>
  </si>
  <si>
    <t>Demontáž jednoduchej  zápachovej uzávierky pre zariaďovacie predmety, umývadlá, drezy, práčky  -0,00085t</t>
  </si>
  <si>
    <t>736823278</t>
  </si>
  <si>
    <t>64</t>
  </si>
  <si>
    <t>725869301</t>
  </si>
  <si>
    <t>Montáž zápachovej uzávierky pre zariaďovacie predmety, umývadlová do D 40</t>
  </si>
  <si>
    <t>-347411554</t>
  </si>
  <si>
    <t>65</t>
  </si>
  <si>
    <t>725989100</t>
  </si>
  <si>
    <t>Montáž dvierok revíznych, ventilových plastových do muriva</t>
  </si>
  <si>
    <t>-1882931028</t>
  </si>
  <si>
    <t>66</t>
  </si>
  <si>
    <t>6562535000</t>
  </si>
  <si>
    <t>Dvierka revízne plastové 150x150 - biele</t>
  </si>
  <si>
    <t>627252866</t>
  </si>
  <si>
    <t>67</t>
  </si>
  <si>
    <t>733120815</t>
  </si>
  <si>
    <t>Demontáž potrubia z oceľových rúrok hladkých do priem. 38,  -0,00254t</t>
  </si>
  <si>
    <t>-1924517712</t>
  </si>
  <si>
    <t>68</t>
  </si>
  <si>
    <t>733191914</t>
  </si>
  <si>
    <t>Oprava rozvodov potrubí z oceľových rúrok zaslepenie kovaním a zavarením DN 20</t>
  </si>
  <si>
    <t>1184352022</t>
  </si>
  <si>
    <t>69</t>
  </si>
  <si>
    <t>734200812</t>
  </si>
  <si>
    <t>Demontáž armatúry závitovej s jedným závitom nad 1/2 do G 1,  -0,00110t</t>
  </si>
  <si>
    <t>1471950185</t>
  </si>
  <si>
    <t>70</t>
  </si>
  <si>
    <t>735111810</t>
  </si>
  <si>
    <t>Demontáž radiátorov článkových,  -0,02380t</t>
  </si>
  <si>
    <t>-1638015785</t>
  </si>
  <si>
    <t>(12+29)*0,37</t>
  </si>
  <si>
    <t>71</t>
  </si>
  <si>
    <t>735291800</t>
  </si>
  <si>
    <t>Demontáž konzol alebo držiakov vykurovacieho telesa, registra, konvektora do odpadu</t>
  </si>
  <si>
    <t>2119849120</t>
  </si>
  <si>
    <t>72</t>
  </si>
  <si>
    <t>735494800</t>
  </si>
  <si>
    <t>Vypustenie a napustenie vody z vykurovacej sústavy</t>
  </si>
  <si>
    <t>súb</t>
  </si>
  <si>
    <t>-1231306817</t>
  </si>
  <si>
    <t>73</t>
  </si>
  <si>
    <t>766416143</t>
  </si>
  <si>
    <t xml:space="preserve">Montáž oblož. stien panelmi nad 5 m2 obklad. z aglomerovan. dosiek, veľ. nad 1,5 m2   </t>
  </si>
  <si>
    <t>-568727268</t>
  </si>
  <si>
    <t>19,6*2,44+19,25*1,65</t>
  </si>
  <si>
    <t>74</t>
  </si>
  <si>
    <t>4641300000</t>
  </si>
  <si>
    <t>Drevotriesková doska laminovaná 2070x2800  hr. 18 mm, dekor breza</t>
  </si>
  <si>
    <t>820574116</t>
  </si>
  <si>
    <t>75</t>
  </si>
  <si>
    <t>766417111</t>
  </si>
  <si>
    <t>Montáž obloženia stien, podkladový rošt</t>
  </si>
  <si>
    <t>-48144268</t>
  </si>
  <si>
    <t>79,587/0,6+3*19,6+3*19,25</t>
  </si>
  <si>
    <t>76</t>
  </si>
  <si>
    <t>6051719900</t>
  </si>
  <si>
    <t>Lata podkladná 50/30 mm</t>
  </si>
  <si>
    <t>2027816282</t>
  </si>
  <si>
    <t>77</t>
  </si>
  <si>
    <t>766496000</t>
  </si>
  <si>
    <t>Ostatné - ukončenie koncových hrán obloženia olepením lamino hranou š. do 20 mm (obklad)</t>
  </si>
  <si>
    <t>-145868577</t>
  </si>
  <si>
    <t>14*2,44+4*19,6</t>
  </si>
  <si>
    <t>14*1,65+2*19,25</t>
  </si>
  <si>
    <t>78</t>
  </si>
  <si>
    <t>6119001660</t>
  </si>
  <si>
    <t>ABS hrana, 22x2mm, dekor breza</t>
  </si>
  <si>
    <t>38836162</t>
  </si>
  <si>
    <t>79</t>
  </si>
  <si>
    <t>766496010</t>
  </si>
  <si>
    <t>Ostatné - ukončenie koncových hrán obloženia olepením lamino hranou š. nad 20 mm (parapet. bufet)</t>
  </si>
  <si>
    <t>1314068413</t>
  </si>
  <si>
    <t>2*0,6+2,0</t>
  </si>
  <si>
    <t>80</t>
  </si>
  <si>
    <t>6119001680</t>
  </si>
  <si>
    <t>ABS hrana, 43x2mm, dekor biela, mramor</t>
  </si>
  <si>
    <t>1789514261</t>
  </si>
  <si>
    <t>81</t>
  </si>
  <si>
    <t>766621081</t>
  </si>
  <si>
    <t xml:space="preserve">Montáž okna plastového pre občiansku a bytovú výstavbu, za 1 bm montáže   </t>
  </si>
  <si>
    <t>-620464938</t>
  </si>
  <si>
    <t>4*2*(6,7+0,8)+2*(5,6+1,4)+2*(2,0+2,36)</t>
  </si>
  <si>
    <t>82</t>
  </si>
  <si>
    <t>766 R02</t>
  </si>
  <si>
    <t>Plastové okno 6700x800mm s pevným zasklením, zostava z 3 kusov</t>
  </si>
  <si>
    <t>-529118167</t>
  </si>
  <si>
    <t>83</t>
  </si>
  <si>
    <t>766 R03</t>
  </si>
  <si>
    <t>Plastové okno 560x1400mm s pevným zasklením, zostava z 3 kusov</t>
  </si>
  <si>
    <t>-1895715987</t>
  </si>
  <si>
    <t>84</t>
  </si>
  <si>
    <t>766 R04</t>
  </si>
  <si>
    <t>Plastové okno 2000x1560mm, zostava 2 ks horné sklápacie okná - 1 ks pákový otvárač, 2 ks pevné</t>
  </si>
  <si>
    <t>382473808</t>
  </si>
  <si>
    <t>85</t>
  </si>
  <si>
    <t>766 R05</t>
  </si>
  <si>
    <t>Hliníkové okno 2000x800mm, 1/2 posuvné (do zostavy s plast. oknom 2000x1560)</t>
  </si>
  <si>
    <t>99599163</t>
  </si>
  <si>
    <t>86</t>
  </si>
  <si>
    <t>766621181</t>
  </si>
  <si>
    <t>Montáž steny alebo dverí hliníkových, vchodových so zasklením, za 1 m obvodu dverí</t>
  </si>
  <si>
    <t>731256031</t>
  </si>
  <si>
    <t>2*(2,3+3,26)</t>
  </si>
  <si>
    <t>87</t>
  </si>
  <si>
    <t>766 R01</t>
  </si>
  <si>
    <t>Hliníková presklenená stena 2300x3260mm s dvojkrídlovými dverami 1400x2100mm</t>
  </si>
  <si>
    <t>-496007601</t>
  </si>
  <si>
    <t>88</t>
  </si>
  <si>
    <t>766621357</t>
  </si>
  <si>
    <t>Montáž oceľovej konzoly na parapet pre montáž okien</t>
  </si>
  <si>
    <t>-846866073</t>
  </si>
  <si>
    <t>89</t>
  </si>
  <si>
    <t>5534220000</t>
  </si>
  <si>
    <t>Konzola z oceľ. profilov dl. 600 mm pod parapet predajného okna</t>
  </si>
  <si>
    <t>1350784161</t>
  </si>
  <si>
    <t>90</t>
  </si>
  <si>
    <t>766661112</t>
  </si>
  <si>
    <t>Montáž dverového krídla kompletiz. otváravého do zárubne, jednokrídlové</t>
  </si>
  <si>
    <t>-1386253890</t>
  </si>
  <si>
    <t>91</t>
  </si>
  <si>
    <t>6116017100</t>
  </si>
  <si>
    <t>Dvere vnútorné hladké plné jednokrídlové biele 80x197 cm, s kovaním, kľučkou a zámkom</t>
  </si>
  <si>
    <t>-531527045</t>
  </si>
  <si>
    <t>92</t>
  </si>
  <si>
    <t>766694123</t>
  </si>
  <si>
    <t>Montáž parapetnej dosky drevenej šírky nad 300 mm, dĺžky 1600-2600 mm</t>
  </si>
  <si>
    <t>-1796699816</t>
  </si>
  <si>
    <t>93</t>
  </si>
  <si>
    <t>6119009930</t>
  </si>
  <si>
    <t>Pracovná doska drevotriesková laminovaná, B=600mm, hr.38mm, (spoločná na obe strany predávajúceho okna)</t>
  </si>
  <si>
    <t>1395218656</t>
  </si>
  <si>
    <t>94</t>
  </si>
  <si>
    <t>766695212</t>
  </si>
  <si>
    <t>Montáž prahu dverí, jednokrídlových</t>
  </si>
  <si>
    <t>1738807128</t>
  </si>
  <si>
    <t>95</t>
  </si>
  <si>
    <t>6118740100</t>
  </si>
  <si>
    <t>Prah bukový L=82 cm</t>
  </si>
  <si>
    <t>825597247</t>
  </si>
  <si>
    <t>96</t>
  </si>
  <si>
    <t>766699741</t>
  </si>
  <si>
    <t>Montáž olištovania latkami z dreva alebo drevotriesky (vrch a boky obkladu stien)</t>
  </si>
  <si>
    <t>1973599497</t>
  </si>
  <si>
    <t>19,6+2*2,44</t>
  </si>
  <si>
    <t>19,25+2*1,65</t>
  </si>
  <si>
    <t>97</t>
  </si>
  <si>
    <t>6051690000</t>
  </si>
  <si>
    <t>Lišta 50x18mm (z laminovanej drevotriesky obkladu)</t>
  </si>
  <si>
    <t>-184325876</t>
  </si>
  <si>
    <t>98</t>
  </si>
  <si>
    <t>766699751</t>
  </si>
  <si>
    <t>Montáž olištovania kovovou lištou (spodok obkladu stien)</t>
  </si>
  <si>
    <t>-1863171867</t>
  </si>
  <si>
    <t>19,6+19,25</t>
  </si>
  <si>
    <t>99</t>
  </si>
  <si>
    <t>5538200400</t>
  </si>
  <si>
    <t>Soklový profil BA podlahový, kovový elox, v.60mm</t>
  </si>
  <si>
    <t>-1617574504</t>
  </si>
  <si>
    <t>100</t>
  </si>
  <si>
    <t>998766101</t>
  </si>
  <si>
    <t>Presun hmot pre konštrukcie stolárske v objektoch výšky do 6 m</t>
  </si>
  <si>
    <t>-582399914</t>
  </si>
  <si>
    <t>101</t>
  </si>
  <si>
    <t>771415009</t>
  </si>
  <si>
    <t>Montáž soklíkov z obkladačiek do tmelu veľ. 600 x 95 mm</t>
  </si>
  <si>
    <t>-2030764196</t>
  </si>
  <si>
    <t>2*(5,175+6,15)+2*7,0+5,3+9,55+11,15+0,7+2*6,0+3,55+2*3,0+0,35+0,6+2*0,15+2*(3,475+3,0)-7*0,8-5*0,7</t>
  </si>
  <si>
    <t>102</t>
  </si>
  <si>
    <t>5978700200</t>
  </si>
  <si>
    <t>Sokel RAKO CEMENTO 60x9,5 cm, šedo-bežová, povrch hladký matný</t>
  </si>
  <si>
    <t>1043006681</t>
  </si>
  <si>
    <t>103</t>
  </si>
  <si>
    <t>771576136</t>
  </si>
  <si>
    <t>Montáž podláh z dlaždíc keramických do tmelu flexibilného veľ. 600 x 600 mm</t>
  </si>
  <si>
    <t>2046214298</t>
  </si>
  <si>
    <t>31,9+10,7+96,5+13,3+10,42+10,25</t>
  </si>
  <si>
    <t>104</t>
  </si>
  <si>
    <t>5978700240</t>
  </si>
  <si>
    <t>Dlažba RAKO CEMENTO 60x60x1 cm, kalibrovaná, šedo-bežová, povrch hladký matný (DAK63662)</t>
  </si>
  <si>
    <t>2076954790</t>
  </si>
  <si>
    <t>105</t>
  </si>
  <si>
    <t>771579811</t>
  </si>
  <si>
    <t>Montáž prechodového profilu na skrutky do hmoždenky (medzi dlažba - PVC)</t>
  </si>
  <si>
    <t>67271657</t>
  </si>
  <si>
    <t>106</t>
  </si>
  <si>
    <t>5538200200</t>
  </si>
  <si>
    <t>Prechodový profil podlahový, kovový elox 40mm</t>
  </si>
  <si>
    <t>1475080626</t>
  </si>
  <si>
    <t>107</t>
  </si>
  <si>
    <t>771579813</t>
  </si>
  <si>
    <t>Montáž plastových profilov pre dlažbu do tmelu - dilatácia</t>
  </si>
  <si>
    <t>2125589639</t>
  </si>
  <si>
    <t>108</t>
  </si>
  <si>
    <t>2830000100</t>
  </si>
  <si>
    <t>Plastový profil dilatačný š. 10mm, pre dlažbu hr.10mm</t>
  </si>
  <si>
    <t>42447901</t>
  </si>
  <si>
    <t>109</t>
  </si>
  <si>
    <t>998771101</t>
  </si>
  <si>
    <t>Presun hmôt pre podlahy z dlaždíc v objektoch výšky do 6m</t>
  </si>
  <si>
    <t>-1796681734</t>
  </si>
  <si>
    <t>110</t>
  </si>
  <si>
    <t>783225100</t>
  </si>
  <si>
    <t>Nátery kov.stav.doplnk.konštr. syntetické na vzduchu schnúce dvojnás. 1x s emailov. - 105µm - zárubňa</t>
  </si>
  <si>
    <t>-473796238</t>
  </si>
  <si>
    <t>111</t>
  </si>
  <si>
    <t>783226100</t>
  </si>
  <si>
    <t>Nátery kov.stav.doplnk.konštr. syntetické na vzduchu schnúce základný - 35µm</t>
  </si>
  <si>
    <t>-795426012</t>
  </si>
  <si>
    <t>112</t>
  </si>
  <si>
    <t>783802822</t>
  </si>
  <si>
    <t>Odstránenie starých náterov z omietok opálením s obrúsením stien</t>
  </si>
  <si>
    <t>1697150444</t>
  </si>
  <si>
    <t>168,85-(2*4,825+3,475-0,8+3,6-0,8)*2,0</t>
  </si>
  <si>
    <t>113</t>
  </si>
  <si>
    <t>783820100</t>
  </si>
  <si>
    <t xml:space="preserve">Penetrovanie jednonásobné podkladov náterov stien </t>
  </si>
  <si>
    <t>356428993</t>
  </si>
  <si>
    <t>114</t>
  </si>
  <si>
    <t>783820600</t>
  </si>
  <si>
    <t>Vyrovnanie trhlín a nerovností na jemnozrnných povrchoch výšky do 3, 80 m</t>
  </si>
  <si>
    <t>-779186935</t>
  </si>
  <si>
    <t>115</t>
  </si>
  <si>
    <t>783824220</t>
  </si>
  <si>
    <t>Nátery syntetické omietok stien dvojnásobné 1x s emailovaním</t>
  </si>
  <si>
    <t>-1359138523</t>
  </si>
  <si>
    <t>"šatňa" 2*(4,825+6,15)*2,0-5,5*1,1-0,8*2,0</t>
  </si>
  <si>
    <t>"zádverie" (2*6,0+0,35)*2,0-0,8*2,0</t>
  </si>
  <si>
    <t>"bufet" 2*(3,475+3,0)*2,0-0,8*2,0-2,0*1,1</t>
  </si>
  <si>
    <t>"bufet chodba" (3,55+2*3,0+0,35+0,6+2*0,15)*2,0-2,0*1,1</t>
  </si>
  <si>
    <t>"chodba" (2*7,0+5,3+9,55+11,15+0,7)*2,0-4*0,8*2,0-5*0,7*2,0</t>
  </si>
  <si>
    <t>116</t>
  </si>
  <si>
    <t>784402801</t>
  </si>
  <si>
    <t>Odstránenie malieb oškrabaním, výšky do 3, 80 m</t>
  </si>
  <si>
    <t>1765913631</t>
  </si>
  <si>
    <t>291,079-(2*4,825+3,475+3,6)*1,26</t>
  </si>
  <si>
    <t>117</t>
  </si>
  <si>
    <t>784410100</t>
  </si>
  <si>
    <t>Penetrovanie jednonásobné jemnozrnných podkladov výšky do 3, 80 m</t>
  </si>
  <si>
    <t>-779066834</t>
  </si>
  <si>
    <t>118</t>
  </si>
  <si>
    <t>784410600</t>
  </si>
  <si>
    <t>571968645</t>
  </si>
  <si>
    <t>119</t>
  </si>
  <si>
    <t>784452271</t>
  </si>
  <si>
    <t xml:space="preserve">Maľby z maliarskych zmesí Primalex, ručne nanášané dvojnásobné na podklad jemnozrnný výšky do 3, 80 m   </t>
  </si>
  <si>
    <t>-230860224</t>
  </si>
  <si>
    <t>"šatňa" 2*(4,825+6,15)*1,26-5,5*1,0</t>
  </si>
  <si>
    <t>"zádverie" (2*6,0+0,35)*1,26-5,6*1,0</t>
  </si>
  <si>
    <t>"bufet" 2*(3,475+3,0)*1,26-2,0*1,26</t>
  </si>
  <si>
    <t>"bufet chodba" (3,55+2*3,0+0,35+0,6+2*0,15)*1,26-2,0*1,26</t>
  </si>
  <si>
    <t>"chodba" (2*7,0+5,3+9,55+19,6+11,15+19,25+0,7)*1,26-4*6,7*0,8-2*6,7*1,61-3,3*1,61</t>
  </si>
  <si>
    <t>"stropy" 31,9+13,3+10,42+10,25+10,7+96,5+10*2,6*0,35</t>
  </si>
  <si>
    <t>120</t>
  </si>
  <si>
    <t>210 R</t>
  </si>
  <si>
    <t>Revízia elektroinštalácie</t>
  </si>
  <si>
    <t>hod</t>
  </si>
  <si>
    <t>2105364814</t>
  </si>
  <si>
    <t>121</t>
  </si>
  <si>
    <t>210010301</t>
  </si>
  <si>
    <t>Krabica prístrojová bez zapojenia (1901, KP 68)</t>
  </si>
  <si>
    <t>1379425103</t>
  </si>
  <si>
    <t>122</t>
  </si>
  <si>
    <t>3450906510</t>
  </si>
  <si>
    <t>Krabica  KU 68-1901</t>
  </si>
  <si>
    <t>128</t>
  </si>
  <si>
    <t>-420872527</t>
  </si>
  <si>
    <t>123</t>
  </si>
  <si>
    <t>210010321</t>
  </si>
  <si>
    <t>Krabica (1903, KR 68) odbočná s viečkom, svorkovnicou vrátane zapojenia, kruhová</t>
  </si>
  <si>
    <t>1234714183</t>
  </si>
  <si>
    <t>124</t>
  </si>
  <si>
    <t>3450907510</t>
  </si>
  <si>
    <t>Krabica  KU 68-1903</t>
  </si>
  <si>
    <t>-565906639</t>
  </si>
  <si>
    <t>125</t>
  </si>
  <si>
    <t>210110041</t>
  </si>
  <si>
    <t>Spínače polozapustené a zapustené vrátane zapojenia jednopólový - radenie 1</t>
  </si>
  <si>
    <t>-921020947</t>
  </si>
  <si>
    <t>126</t>
  </si>
  <si>
    <t>3450201001</t>
  </si>
  <si>
    <t>Spínač 1 zapustený biely</t>
  </si>
  <si>
    <t>-223065500</t>
  </si>
  <si>
    <t>127</t>
  </si>
  <si>
    <t>210110045</t>
  </si>
  <si>
    <t>Spínač polozapustený a zapustený vrátane zapojenia stried.prep.- radenie 6</t>
  </si>
  <si>
    <t>2134819033</t>
  </si>
  <si>
    <t>3450201006</t>
  </si>
  <si>
    <t>Prepínač 6 zapustený biely</t>
  </si>
  <si>
    <t>1757413558</t>
  </si>
  <si>
    <t>129</t>
  </si>
  <si>
    <t>210111012</t>
  </si>
  <si>
    <t>Domová zásuvka polozapustená alebo zapustená, 10/16 A 250 V 2P + Z 2 x zapojenie</t>
  </si>
  <si>
    <t>1828146531</t>
  </si>
  <si>
    <t>130</t>
  </si>
  <si>
    <t>3450318001</t>
  </si>
  <si>
    <t>Zásuvka zapustená jednoduchá (chodba pri bufete)</t>
  </si>
  <si>
    <t>-304922693</t>
  </si>
  <si>
    <t>131</t>
  </si>
  <si>
    <t>3450318002</t>
  </si>
  <si>
    <t>Zásuvka zapustená dvojitá (bufet)</t>
  </si>
  <si>
    <t>1479009512</t>
  </si>
  <si>
    <t>132</t>
  </si>
  <si>
    <t>210120401</t>
  </si>
  <si>
    <t>Istič vzduchový jednopólový do 63 A (do exist.skrinky)</t>
  </si>
  <si>
    <t>-507649108</t>
  </si>
  <si>
    <t>133</t>
  </si>
  <si>
    <t>3580760012</t>
  </si>
  <si>
    <t>Istič LPN-16B-1</t>
  </si>
  <si>
    <t>-569761120</t>
  </si>
  <si>
    <t>134</t>
  </si>
  <si>
    <t>210800226</t>
  </si>
  <si>
    <t>Vodič medený uložený pod omietkou CYKY  450/750 V  3x1,5mm2</t>
  </si>
  <si>
    <t>-1071560283</t>
  </si>
  <si>
    <t>135</t>
  </si>
  <si>
    <t>3410350085</t>
  </si>
  <si>
    <t>CYKY 3x1,5    Kábel pre pevné uloženie, medený STN</t>
  </si>
  <si>
    <t>1578283599</t>
  </si>
  <si>
    <t>136</t>
  </si>
  <si>
    <t>210800227</t>
  </si>
  <si>
    <t>Vodič medený uložený pod omietkou CYKY  450/750 V  3x2,5mm2</t>
  </si>
  <si>
    <t>-2093553525</t>
  </si>
  <si>
    <t>137</t>
  </si>
  <si>
    <t>3410350086</t>
  </si>
  <si>
    <t>CYKY 3x2,5    Kábel pre pevné uloženie, medený STN</t>
  </si>
  <si>
    <t>2044920809</t>
  </si>
  <si>
    <t>138</t>
  </si>
  <si>
    <t>210961108</t>
  </si>
  <si>
    <t>Demontáž-spínač polozapustený a zapustený, jednopólový - radenie 1</t>
  </si>
  <si>
    <t>1165020467</t>
  </si>
  <si>
    <t>139</t>
  </si>
  <si>
    <t>210961604</t>
  </si>
  <si>
    <t>Demontáž-zásuvka domová, zapustená 2P+Z</t>
  </si>
  <si>
    <t>-1076433006</t>
  </si>
  <si>
    <t>140</t>
  </si>
  <si>
    <t>210962000</t>
  </si>
  <si>
    <t>Demontáž a spätná montáž skriňa ističová plastová na stene do 5 ističov</t>
  </si>
  <si>
    <t>-606777335</t>
  </si>
  <si>
    <t>VP - Práce naviac</t>
  </si>
  <si>
    <t>PN</t>
  </si>
  <si>
    <t>1) Súhrnný list stavby</t>
  </si>
  <si>
    <t>2) Rekapitulácia objektov</t>
  </si>
  <si>
    <t>/</t>
  </si>
  <si>
    <t>1) Krycí list rozpočtu</t>
  </si>
  <si>
    <t>2) Rekapitulácia rozpočtu</t>
  </si>
  <si>
    <t>3) Rozpočet</t>
  </si>
  <si>
    <t>Rekapitulácia stavby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</si>
</sst>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2" formatCode="#,##0.00%"/>
    <numFmt numFmtId="173" formatCode="dd\.mm\.yyyy"/>
    <numFmt numFmtId="174" formatCode="#,##0.00000"/>
    <numFmt numFmtId="175" formatCode="#,##0.000"/>
  </numFmts>
  <fonts count="38" x14ac:knownFonts="1">
    <font>
      <sz val="11"/>
      <name val="Calibri"/>
      <family val="2"/>
    </font>
    <font>
      <sz val="8"/>
      <name val="Trebuchet MS"/>
      <family val="2"/>
    </font>
    <font>
      <sz val="9"/>
      <name val="Trebuchet MS"/>
      <family val="2"/>
    </font>
    <font>
      <b/>
      <sz val="12"/>
      <name val="Trebuchet MS"/>
      <family val="2"/>
    </font>
    <font>
      <sz val="11"/>
      <name val="Trebuchet MS"/>
      <family val="2"/>
    </font>
    <font>
      <b/>
      <sz val="16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b/>
      <sz val="9"/>
      <name val="Trebuchet MS"/>
      <family val="2"/>
    </font>
    <font>
      <b/>
      <sz val="8"/>
      <name val="Trebuchet MS"/>
      <family val="2"/>
    </font>
    <font>
      <sz val="10"/>
      <name val="Trebuchet MS"/>
      <family val="2"/>
      <charset val="238"/>
    </font>
    <font>
      <u/>
      <sz val="11"/>
      <color theme="10"/>
      <name val="Calibri"/>
      <family val="2"/>
    </font>
    <font>
      <sz val="8"/>
      <color rgb="FF969696"/>
      <name val="Trebuchet MS"/>
      <family val="2"/>
    </font>
    <font>
      <sz val="12"/>
      <color rgb="FF003366"/>
      <name val="Trebuchet MS"/>
      <family val="2"/>
    </font>
    <font>
      <sz val="10"/>
      <color rgb="FF003366"/>
      <name val="Trebuchet MS"/>
      <family val="2"/>
    </font>
    <font>
      <sz val="8"/>
      <color rgb="FF003366"/>
      <name val="Trebuchet MS"/>
      <family val="2"/>
    </font>
    <font>
      <sz val="8"/>
      <color rgb="FF505050"/>
      <name val="Trebuchet MS"/>
      <family val="2"/>
    </font>
    <font>
      <sz val="8"/>
      <color rgb="FFFF0000"/>
      <name val="Trebuchet MS"/>
      <family val="2"/>
    </font>
    <font>
      <sz val="8"/>
      <color rgb="FFFAE682"/>
      <name val="Trebuchet MS"/>
      <family val="2"/>
    </font>
    <font>
      <sz val="8"/>
      <color rgb="FF3366FF"/>
      <name val="Trebuchet MS"/>
      <family val="2"/>
    </font>
    <font>
      <b/>
      <sz val="12"/>
      <color rgb="FF969696"/>
      <name val="Trebuchet MS"/>
      <family val="2"/>
    </font>
    <font>
      <sz val="9"/>
      <color rgb="FF969696"/>
      <name val="Trebuchet MS"/>
      <family val="2"/>
    </font>
    <font>
      <sz val="10"/>
      <color rgb="FF464646"/>
      <name val="Trebuchet MS"/>
      <family val="2"/>
    </font>
    <font>
      <b/>
      <sz val="10"/>
      <color rgb="FF464646"/>
      <name val="Trebuchet MS"/>
      <family val="2"/>
    </font>
    <font>
      <sz val="10"/>
      <color rgb="FF969696"/>
      <name val="Trebuchet MS"/>
      <family val="2"/>
    </font>
    <font>
      <b/>
      <sz val="12"/>
      <color rgb="FF960000"/>
      <name val="Trebuchet MS"/>
      <family val="2"/>
    </font>
    <font>
      <sz val="12"/>
      <color rgb="FF969696"/>
      <name val="Trebuchet MS"/>
      <family val="2"/>
    </font>
    <font>
      <b/>
      <sz val="11"/>
      <color rgb="FF003366"/>
      <name val="Trebuchet MS"/>
      <family val="2"/>
    </font>
    <font>
      <sz val="11"/>
      <color rgb="FF003366"/>
      <name val="Trebuchet MS"/>
      <family val="2"/>
    </font>
    <font>
      <sz val="11"/>
      <color rgb="FF969696"/>
      <name val="Trebuchet MS"/>
      <family val="2"/>
    </font>
    <font>
      <b/>
      <sz val="12"/>
      <color rgb="FF800000"/>
      <name val="Trebuchet MS"/>
      <family val="2"/>
    </font>
    <font>
      <sz val="8"/>
      <color rgb="FF960000"/>
      <name val="Trebuchet MS"/>
      <family val="2"/>
    </font>
    <font>
      <i/>
      <sz val="8"/>
      <color rgb="FF0000FF"/>
      <name val="Trebuchet MS"/>
      <family val="2"/>
    </font>
    <font>
      <b/>
      <sz val="8"/>
      <color rgb="FF969696"/>
      <name val="Trebuchet MS"/>
      <family val="2"/>
    </font>
    <font>
      <sz val="9"/>
      <color rgb="FF000000"/>
      <name val="Trebuchet MS"/>
      <family val="2"/>
    </font>
    <font>
      <sz val="18"/>
      <color theme="10"/>
      <name val="Wingdings 2"/>
      <family val="1"/>
      <charset val="2"/>
    </font>
    <font>
      <sz val="10"/>
      <color rgb="FF960000"/>
      <name val="Trebuchet MS"/>
      <family val="2"/>
      <charset val="238"/>
    </font>
    <font>
      <u/>
      <sz val="10"/>
      <color theme="10"/>
      <name val="Trebuchet MS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AE682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C0C0C0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dotted">
        <color rgb="FF000000"/>
      </top>
      <bottom/>
      <diagonal/>
    </border>
    <border>
      <left/>
      <right/>
      <top/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 style="dotted">
        <color rgb="FF969696"/>
      </left>
      <right/>
      <top style="dotted">
        <color rgb="FF969696"/>
      </top>
      <bottom/>
      <diagonal/>
    </border>
    <border>
      <left/>
      <right/>
      <top style="dotted">
        <color rgb="FF969696"/>
      </top>
      <bottom/>
      <diagonal/>
    </border>
    <border>
      <left/>
      <right style="dotted">
        <color rgb="FF969696"/>
      </right>
      <top style="dotted">
        <color rgb="FF969696"/>
      </top>
      <bottom/>
      <diagonal/>
    </border>
    <border>
      <left style="dotted">
        <color rgb="FF969696"/>
      </left>
      <right/>
      <top/>
      <bottom/>
      <diagonal/>
    </border>
    <border>
      <left/>
      <right style="dotted">
        <color rgb="FF969696"/>
      </right>
      <top/>
      <bottom/>
      <diagonal/>
    </border>
    <border>
      <left style="dotted">
        <color rgb="FF969696"/>
      </left>
      <right/>
      <top/>
      <bottom style="dotted">
        <color rgb="FF969696"/>
      </bottom>
      <diagonal/>
    </border>
    <border>
      <left/>
      <right/>
      <top/>
      <bottom style="dotted">
        <color rgb="FF969696"/>
      </bottom>
      <diagonal/>
    </border>
    <border>
      <left/>
      <right style="dotted">
        <color rgb="FF969696"/>
      </right>
      <top/>
      <bottom style="dotted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tted">
        <color rgb="FF969696"/>
      </left>
      <right/>
      <top style="dotted">
        <color rgb="FF969696"/>
      </top>
      <bottom style="dotted">
        <color rgb="FF969696"/>
      </bottom>
      <diagonal/>
    </border>
    <border>
      <left/>
      <right/>
      <top style="dotted">
        <color rgb="FF969696"/>
      </top>
      <bottom style="dotted">
        <color rgb="FF969696"/>
      </bottom>
      <diagonal/>
    </border>
    <border>
      <left/>
      <right style="dotted">
        <color rgb="FF969696"/>
      </right>
      <top style="dotted">
        <color rgb="FF969696"/>
      </top>
      <bottom style="dotted">
        <color rgb="FF969696"/>
      </bottom>
      <diagonal/>
    </border>
    <border>
      <left style="dotted">
        <color rgb="FF969696"/>
      </left>
      <right style="dotted">
        <color rgb="FF969696"/>
      </right>
      <top style="dotted">
        <color rgb="FF969696"/>
      </top>
      <bottom style="dotted">
        <color rgb="FF969696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281">
    <xf numFmtId="0" fontId="1" fillId="0" borderId="0" xfId="0" applyFont="1"/>
    <xf numFmtId="0" fontId="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5" fillId="0" borderId="0" xfId="0" applyFont="1" applyAlignment="1"/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3" borderId="0" xfId="0" applyFont="1" applyFill="1" applyAlignment="1">
      <alignment horizontal="left" vertical="center"/>
    </xf>
    <xf numFmtId="0" fontId="1" fillId="3" borderId="0" xfId="0" applyFont="1" applyFill="1"/>
    <xf numFmtId="0" fontId="1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 applyBorder="1"/>
    <xf numFmtId="0" fontId="1" fillId="0" borderId="5" xfId="0" applyFont="1" applyBorder="1"/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21" fillId="0" borderId="0" xfId="0" applyFont="1" applyBorder="1" applyAlignment="1">
      <alignment horizontal="left" vertical="center"/>
    </xf>
    <xf numFmtId="0" fontId="2" fillId="2" borderId="0" xfId="0" applyFont="1" applyFill="1" applyBorder="1" applyAlignment="1" applyProtection="1">
      <alignment horizontal="left" vertical="center"/>
      <protection locked="0"/>
    </xf>
    <xf numFmtId="49" fontId="2" fillId="2" borderId="0" xfId="0" applyNumberFormat="1" applyFont="1" applyFill="1" applyBorder="1" applyAlignment="1" applyProtection="1">
      <alignment horizontal="left" vertical="center"/>
      <protection locked="0"/>
    </xf>
    <xf numFmtId="0" fontId="1" fillId="0" borderId="6" xfId="0" applyFont="1" applyBorder="1"/>
    <xf numFmtId="0" fontId="22" fillId="0" borderId="0" xfId="0" applyFont="1" applyBorder="1" applyAlignment="1">
      <alignment horizontal="left"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7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172" fontId="12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5" xfId="0" applyFont="1" applyBorder="1" applyAlignment="1">
      <alignment vertical="center"/>
    </xf>
    <xf numFmtId="0" fontId="1" fillId="4" borderId="0" xfId="0" applyFont="1" applyFill="1" applyBorder="1" applyAlignment="1">
      <alignment vertical="center"/>
    </xf>
    <xf numFmtId="0" fontId="3" fillId="4" borderId="8" xfId="0" applyFont="1" applyFill="1" applyBorder="1" applyAlignment="1">
      <alignment horizontal="left" vertical="center"/>
    </xf>
    <xf numFmtId="0" fontId="1" fillId="4" borderId="9" xfId="0" applyFont="1" applyFill="1" applyBorder="1" applyAlignment="1">
      <alignment vertical="center"/>
    </xf>
    <xf numFmtId="0" fontId="3" fillId="4" borderId="9" xfId="0" applyFont="1" applyFill="1" applyBorder="1" applyAlignment="1">
      <alignment horizontal="center" vertical="center"/>
    </xf>
    <xf numFmtId="0" fontId="23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/>
    <xf numFmtId="0" fontId="1" fillId="0" borderId="14" xfId="0" applyFont="1" applyBorder="1"/>
    <xf numFmtId="0" fontId="24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vertical="center"/>
    </xf>
    <xf numFmtId="0" fontId="24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173" fontId="2" fillId="0" borderId="0" xfId="0" applyNumberFormat="1" applyFont="1" applyBorder="1" applyAlignment="1">
      <alignment horizontal="left"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5" borderId="9" xfId="0" applyFont="1" applyFill="1" applyBorder="1" applyAlignment="1">
      <alignment vertical="center"/>
    </xf>
    <xf numFmtId="0" fontId="21" fillId="0" borderId="21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0" fontId="25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vertical="center"/>
    </xf>
    <xf numFmtId="4" fontId="26" fillId="0" borderId="13" xfId="0" applyNumberFormat="1" applyFont="1" applyBorder="1" applyAlignment="1">
      <alignment vertical="center"/>
    </xf>
    <xf numFmtId="4" fontId="26" fillId="0" borderId="0" xfId="0" applyNumberFormat="1" applyFont="1" applyBorder="1" applyAlignment="1">
      <alignment vertical="center"/>
    </xf>
    <xf numFmtId="174" fontId="26" fillId="0" borderId="0" xfId="0" applyNumberFormat="1" applyFont="1" applyBorder="1" applyAlignment="1">
      <alignment vertical="center"/>
    </xf>
    <xf numFmtId="4" fontId="26" fillId="0" borderId="14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" fontId="29" fillId="0" borderId="15" xfId="0" applyNumberFormat="1" applyFont="1" applyBorder="1" applyAlignment="1">
      <alignment vertical="center"/>
    </xf>
    <xf numFmtId="4" fontId="29" fillId="0" borderId="16" xfId="0" applyNumberFormat="1" applyFont="1" applyBorder="1" applyAlignment="1">
      <alignment vertical="center"/>
    </xf>
    <xf numFmtId="174" fontId="29" fillId="0" borderId="16" xfId="0" applyNumberFormat="1" applyFont="1" applyBorder="1" applyAlignment="1">
      <alignment vertical="center"/>
    </xf>
    <xf numFmtId="4" fontId="29" fillId="0" borderId="17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172" fontId="24" fillId="2" borderId="10" xfId="0" applyNumberFormat="1" applyFont="1" applyFill="1" applyBorder="1" applyAlignment="1" applyProtection="1">
      <alignment horizontal="center" vertical="center"/>
      <protection locked="0"/>
    </xf>
    <xf numFmtId="0" fontId="24" fillId="2" borderId="11" xfId="0" applyFont="1" applyFill="1" applyBorder="1" applyAlignment="1" applyProtection="1">
      <alignment horizontal="center" vertical="center"/>
      <protection locked="0"/>
    </xf>
    <xf numFmtId="4" fontId="24" fillId="0" borderId="12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172" fontId="24" fillId="2" borderId="13" xfId="0" applyNumberFormat="1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Border="1" applyAlignment="1" applyProtection="1">
      <alignment horizontal="center" vertical="center"/>
      <protection locked="0"/>
    </xf>
    <xf numFmtId="4" fontId="24" fillId="0" borderId="14" xfId="0" applyNumberFormat="1" applyFont="1" applyBorder="1" applyAlignment="1">
      <alignment vertical="center"/>
    </xf>
    <xf numFmtId="172" fontId="24" fillId="2" borderId="15" xfId="0" applyNumberFormat="1" applyFont="1" applyFill="1" applyBorder="1" applyAlignment="1" applyProtection="1">
      <alignment horizontal="center" vertical="center"/>
      <protection locked="0"/>
    </xf>
    <xf numFmtId="0" fontId="24" fillId="2" borderId="16" xfId="0" applyFont="1" applyFill="1" applyBorder="1" applyAlignment="1" applyProtection="1">
      <alignment horizontal="center" vertical="center"/>
      <protection locked="0"/>
    </xf>
    <xf numFmtId="4" fontId="24" fillId="0" borderId="17" xfId="0" applyNumberFormat="1" applyFont="1" applyBorder="1" applyAlignment="1">
      <alignment vertical="center"/>
    </xf>
    <xf numFmtId="0" fontId="25" fillId="5" borderId="0" xfId="0" applyFont="1" applyFill="1" applyBorder="1" applyAlignment="1">
      <alignment horizontal="left" vertical="center"/>
    </xf>
    <xf numFmtId="0" fontId="1" fillId="5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right" vertical="center"/>
    </xf>
    <xf numFmtId="0" fontId="3" fillId="5" borderId="8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horizontal="right" vertical="center"/>
    </xf>
    <xf numFmtId="0" fontId="3" fillId="5" borderId="9" xfId="0" applyFont="1" applyFill="1" applyBorder="1" applyAlignment="1">
      <alignment horizontal="center" vertical="center"/>
    </xf>
    <xf numFmtId="0" fontId="30" fillId="0" borderId="0" xfId="0" applyFont="1" applyBorder="1" applyAlignment="1">
      <alignment horizontal="left" vertical="center"/>
    </xf>
    <xf numFmtId="0" fontId="13" fillId="0" borderId="4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13" fillId="0" borderId="5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21" fillId="0" borderId="24" xfId="0" applyFont="1" applyBorder="1" applyAlignment="1">
      <alignment horizontal="center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13" xfId="0" applyFont="1" applyBorder="1" applyAlignment="1" applyProtection="1">
      <alignment vertical="center"/>
    </xf>
    <xf numFmtId="0" fontId="24" fillId="0" borderId="14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0" fontId="14" fillId="0" borderId="0" xfId="0" applyFont="1" applyBorder="1" applyAlignment="1" applyProtection="1">
      <alignment horizontal="left" vertical="center"/>
    </xf>
    <xf numFmtId="0" fontId="1" fillId="0" borderId="15" xfId="0" applyFont="1" applyBorder="1" applyAlignment="1" applyProtection="1">
      <alignment vertical="center"/>
    </xf>
    <xf numFmtId="0" fontId="24" fillId="0" borderId="17" xfId="0" applyFont="1" applyBorder="1" applyAlignment="1" applyProtection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74" fontId="31" fillId="0" borderId="11" xfId="0" applyNumberFormat="1" applyFont="1" applyBorder="1" applyAlignment="1"/>
    <xf numFmtId="174" fontId="31" fillId="0" borderId="12" xfId="0" applyNumberFormat="1" applyFont="1" applyBorder="1" applyAlignment="1"/>
    <xf numFmtId="175" fontId="9" fillId="0" borderId="0" xfId="0" applyNumberFormat="1" applyFont="1" applyAlignment="1">
      <alignment vertical="center"/>
    </xf>
    <xf numFmtId="0" fontId="15" fillId="0" borderId="4" xfId="0" applyFont="1" applyBorder="1" applyAlignment="1"/>
    <xf numFmtId="0" fontId="15" fillId="0" borderId="0" xfId="0" applyFont="1" applyBorder="1" applyAlignment="1"/>
    <xf numFmtId="0" fontId="13" fillId="0" borderId="0" xfId="0" applyFont="1" applyBorder="1" applyAlignment="1">
      <alignment horizontal="left"/>
    </xf>
    <xf numFmtId="0" fontId="15" fillId="0" borderId="5" xfId="0" applyFont="1" applyBorder="1" applyAlignment="1"/>
    <xf numFmtId="0" fontId="15" fillId="0" borderId="13" xfId="0" applyFont="1" applyBorder="1" applyAlignment="1"/>
    <xf numFmtId="174" fontId="15" fillId="0" borderId="0" xfId="0" applyNumberFormat="1" applyFont="1" applyBorder="1" applyAlignment="1"/>
    <xf numFmtId="174" fontId="15" fillId="0" borderId="14" xfId="0" applyNumberFormat="1" applyFont="1" applyBorder="1" applyAlignme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175" fontId="15" fillId="0" borderId="0" xfId="0" applyNumberFormat="1" applyFont="1" applyAlignment="1">
      <alignment vertical="center"/>
    </xf>
    <xf numFmtId="0" fontId="14" fillId="0" borderId="0" xfId="0" applyFont="1" applyBorder="1" applyAlignment="1">
      <alignment horizontal="left"/>
    </xf>
    <xf numFmtId="0" fontId="1" fillId="0" borderId="24" xfId="0" applyFont="1" applyBorder="1" applyAlignment="1" applyProtection="1">
      <alignment horizontal="center" vertical="center"/>
    </xf>
    <xf numFmtId="49" fontId="1" fillId="0" borderId="24" xfId="0" applyNumberFormat="1" applyFont="1" applyBorder="1" applyAlignment="1" applyProtection="1">
      <alignment horizontal="left" vertical="center" wrapText="1"/>
    </xf>
    <xf numFmtId="0" fontId="1" fillId="0" borderId="24" xfId="0" applyFont="1" applyBorder="1" applyAlignment="1" applyProtection="1">
      <alignment horizontal="center" vertical="center" wrapText="1"/>
    </xf>
    <xf numFmtId="175" fontId="1" fillId="0" borderId="24" xfId="0" applyNumberFormat="1" applyFont="1" applyBorder="1" applyAlignment="1" applyProtection="1">
      <alignment vertical="center"/>
    </xf>
    <xf numFmtId="175" fontId="1" fillId="2" borderId="24" xfId="0" applyNumberFormat="1" applyFont="1" applyFill="1" applyBorder="1" applyAlignment="1" applyProtection="1">
      <alignment vertical="center"/>
      <protection locked="0"/>
    </xf>
    <xf numFmtId="0" fontId="12" fillId="2" borderId="24" xfId="0" applyFont="1" applyFill="1" applyBorder="1" applyAlignment="1" applyProtection="1">
      <alignment horizontal="left" vertical="center"/>
      <protection locked="0"/>
    </xf>
    <xf numFmtId="174" fontId="12" fillId="0" borderId="0" xfId="0" applyNumberFormat="1" applyFont="1" applyBorder="1" applyAlignment="1">
      <alignment vertical="center"/>
    </xf>
    <xf numFmtId="174" fontId="12" fillId="0" borderId="14" xfId="0" applyNumberFormat="1" applyFont="1" applyBorder="1" applyAlignment="1">
      <alignment vertical="center"/>
    </xf>
    <xf numFmtId="175" fontId="1" fillId="0" borderId="0" xfId="0" applyNumberFormat="1" applyFont="1" applyAlignment="1">
      <alignment vertical="center"/>
    </xf>
    <xf numFmtId="0" fontId="16" fillId="0" borderId="4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175" fontId="16" fillId="0" borderId="0" xfId="0" applyNumberFormat="1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16" fillId="0" borderId="14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17" fillId="0" borderId="4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horizontal="left" vertical="center"/>
    </xf>
    <xf numFmtId="175" fontId="17" fillId="0" borderId="0" xfId="0" applyNumberFormat="1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17" fillId="0" borderId="13" xfId="0" applyFont="1" applyBorder="1" applyAlignment="1">
      <alignment vertical="center"/>
    </xf>
    <xf numFmtId="0" fontId="17" fillId="0" borderId="14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32" fillId="0" borderId="24" xfId="0" applyFont="1" applyBorder="1" applyAlignment="1" applyProtection="1">
      <alignment horizontal="center" vertical="center"/>
    </xf>
    <xf numFmtId="49" fontId="32" fillId="0" borderId="24" xfId="0" applyNumberFormat="1" applyFont="1" applyBorder="1" applyAlignment="1" applyProtection="1">
      <alignment horizontal="left" vertical="center" wrapText="1"/>
    </xf>
    <xf numFmtId="0" fontId="32" fillId="0" borderId="24" xfId="0" applyFont="1" applyBorder="1" applyAlignment="1" applyProtection="1">
      <alignment horizontal="center" vertical="center" wrapText="1"/>
    </xf>
    <xf numFmtId="175" fontId="32" fillId="0" borderId="24" xfId="0" applyNumberFormat="1" applyFont="1" applyBorder="1" applyAlignment="1" applyProtection="1">
      <alignment vertical="center"/>
    </xf>
    <xf numFmtId="0" fontId="1" fillId="2" borderId="24" xfId="0" applyFont="1" applyFill="1" applyBorder="1" applyAlignment="1" applyProtection="1">
      <alignment horizontal="center" vertical="center"/>
      <protection locked="0"/>
    </xf>
    <xf numFmtId="49" fontId="1" fillId="2" borderId="2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24" xfId="0" applyFont="1" applyFill="1" applyBorder="1" applyAlignment="1" applyProtection="1">
      <alignment horizontal="center" vertical="center" wrapText="1"/>
      <protection locked="0"/>
    </xf>
    <xf numFmtId="0" fontId="12" fillId="2" borderId="24" xfId="0" applyFont="1" applyFill="1" applyBorder="1" applyAlignment="1" applyProtection="1">
      <alignment horizontal="center" vertical="center"/>
      <protection locked="0"/>
    </xf>
    <xf numFmtId="0" fontId="35" fillId="0" borderId="0" xfId="1" applyFont="1" applyAlignment="1">
      <alignment horizontal="center" vertical="center"/>
    </xf>
    <xf numFmtId="0" fontId="18" fillId="3" borderId="0" xfId="0" applyFont="1" applyFill="1" applyAlignment="1" applyProtection="1">
      <alignment horizontal="left" vertical="center"/>
    </xf>
    <xf numFmtId="0" fontId="10" fillId="3" borderId="0" xfId="0" applyFont="1" applyFill="1" applyAlignment="1" applyProtection="1">
      <alignment vertical="center"/>
    </xf>
    <xf numFmtId="0" fontId="36" fillId="3" borderId="0" xfId="0" applyFont="1" applyFill="1" applyAlignment="1" applyProtection="1">
      <alignment horizontal="left" vertical="center"/>
    </xf>
    <xf numFmtId="0" fontId="37" fillId="3" borderId="0" xfId="1" applyFont="1" applyFill="1" applyAlignment="1" applyProtection="1">
      <alignment vertical="center"/>
    </xf>
    <xf numFmtId="0" fontId="1" fillId="3" borderId="0" xfId="0" applyFont="1" applyFill="1" applyProtection="1"/>
    <xf numFmtId="4" fontId="25" fillId="5" borderId="0" xfId="0" applyNumberFormat="1" applyFont="1" applyFill="1" applyBorder="1" applyAlignment="1">
      <alignment vertical="center"/>
    </xf>
    <xf numFmtId="0" fontId="19" fillId="6" borderId="0" xfId="0" applyFont="1" applyFill="1" applyAlignment="1">
      <alignment horizontal="center" vertical="center"/>
    </xf>
    <xf numFmtId="0" fontId="1" fillId="0" borderId="0" xfId="0" applyFont="1"/>
    <xf numFmtId="0" fontId="14" fillId="2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>
      <alignment vertical="center"/>
    </xf>
    <xf numFmtId="4" fontId="14" fillId="2" borderId="0" xfId="0" applyNumberFormat="1" applyFont="1" applyFill="1" applyBorder="1" applyAlignment="1" applyProtection="1">
      <alignment vertical="center"/>
      <protection locked="0"/>
    </xf>
    <xf numFmtId="4" fontId="14" fillId="0" borderId="0" xfId="0" applyNumberFormat="1" applyFont="1" applyBorder="1" applyAlignment="1">
      <alignment vertical="center"/>
    </xf>
    <xf numFmtId="4" fontId="25" fillId="0" borderId="0" xfId="0" applyNumberFormat="1" applyFont="1" applyBorder="1" applyAlignment="1">
      <alignment horizontal="right" vertical="center"/>
    </xf>
    <xf numFmtId="4" fontId="25" fillId="0" borderId="0" xfId="0" applyNumberFormat="1" applyFont="1" applyBorder="1" applyAlignment="1">
      <alignment vertical="center"/>
    </xf>
    <xf numFmtId="4" fontId="28" fillId="0" borderId="0" xfId="0" applyNumberFormat="1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7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6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2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vertical="center"/>
    </xf>
    <xf numFmtId="0" fontId="2" fillId="5" borderId="9" xfId="0" applyFont="1" applyFill="1" applyBorder="1" applyAlignment="1">
      <alignment horizontal="center" vertical="center"/>
    </xf>
    <xf numFmtId="0" fontId="1" fillId="5" borderId="25" xfId="0" applyFont="1" applyFill="1" applyBorder="1" applyAlignment="1">
      <alignment vertical="center"/>
    </xf>
    <xf numFmtId="172" fontId="12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4" fontId="33" fillId="0" borderId="0" xfId="0" applyNumberFormat="1" applyFont="1" applyBorder="1" applyAlignment="1">
      <alignment vertical="center"/>
    </xf>
    <xf numFmtId="0" fontId="3" fillId="4" borderId="9" xfId="0" applyFont="1" applyFill="1" applyBorder="1" applyAlignment="1">
      <alignment horizontal="left" vertical="center"/>
    </xf>
    <xf numFmtId="0" fontId="1" fillId="4" borderId="9" xfId="0" applyFont="1" applyFill="1" applyBorder="1" applyAlignment="1">
      <alignment vertical="center"/>
    </xf>
    <xf numFmtId="4" fontId="3" fillId="4" borderId="9" xfId="0" applyNumberFormat="1" applyFont="1" applyFill="1" applyBorder="1" applyAlignment="1">
      <alignment vertical="center"/>
    </xf>
    <xf numFmtId="0" fontId="1" fillId="4" borderId="25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" fillId="0" borderId="0" xfId="0" applyFont="1" applyBorder="1"/>
    <xf numFmtId="0" fontId="33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 wrapText="1"/>
    </xf>
    <xf numFmtId="49" fontId="2" fillId="2" borderId="0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left" vertical="center" wrapText="1"/>
    </xf>
    <xf numFmtId="4" fontId="6" fillId="0" borderId="0" xfId="0" applyNumberFormat="1" applyFont="1" applyBorder="1" applyAlignment="1">
      <alignment vertical="center"/>
    </xf>
    <xf numFmtId="4" fontId="7" fillId="0" borderId="7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175" fontId="14" fillId="0" borderId="22" xfId="0" applyNumberFormat="1" applyFont="1" applyBorder="1" applyAlignment="1"/>
    <xf numFmtId="175" fontId="14" fillId="0" borderId="22" xfId="0" applyNumberFormat="1" applyFont="1" applyBorder="1" applyAlignment="1">
      <alignment vertical="center"/>
    </xf>
    <xf numFmtId="175" fontId="14" fillId="0" borderId="16" xfId="0" applyNumberFormat="1" applyFont="1" applyBorder="1" applyAlignment="1"/>
    <xf numFmtId="175" fontId="14" fillId="0" borderId="16" xfId="0" applyNumberFormat="1" applyFont="1" applyBorder="1" applyAlignment="1">
      <alignment vertical="center"/>
    </xf>
    <xf numFmtId="175" fontId="13" fillId="0" borderId="0" xfId="0" applyNumberFormat="1" applyFont="1" applyBorder="1" applyAlignment="1"/>
    <xf numFmtId="175" fontId="13" fillId="0" borderId="0" xfId="0" applyNumberFormat="1" applyFont="1" applyBorder="1" applyAlignment="1">
      <alignment vertical="center"/>
    </xf>
    <xf numFmtId="175" fontId="13" fillId="0" borderId="22" xfId="0" applyNumberFormat="1" applyFont="1" applyBorder="1" applyAlignment="1"/>
    <xf numFmtId="175" fontId="13" fillId="0" borderId="22" xfId="0" applyNumberFormat="1" applyFont="1" applyBorder="1" applyAlignment="1">
      <alignment vertical="center"/>
    </xf>
    <xf numFmtId="0" fontId="37" fillId="3" borderId="0" xfId="1" applyFont="1" applyFill="1" applyAlignment="1" applyProtection="1">
      <alignment horizontal="center" vertical="center"/>
    </xf>
    <xf numFmtId="175" fontId="13" fillId="0" borderId="11" xfId="0" applyNumberFormat="1" applyFont="1" applyBorder="1" applyAlignment="1"/>
    <xf numFmtId="175" fontId="13" fillId="0" borderId="11" xfId="0" applyNumberFormat="1" applyFont="1" applyBorder="1" applyAlignment="1">
      <alignment vertical="center"/>
    </xf>
    <xf numFmtId="175" fontId="25" fillId="0" borderId="11" xfId="0" applyNumberFormat="1" applyFont="1" applyBorder="1" applyAlignment="1"/>
    <xf numFmtId="175" fontId="3" fillId="0" borderId="11" xfId="0" applyNumberFormat="1" applyFont="1" applyBorder="1" applyAlignment="1">
      <alignment vertical="center"/>
    </xf>
    <xf numFmtId="0" fontId="1" fillId="2" borderId="24" xfId="0" applyFont="1" applyFill="1" applyBorder="1" applyAlignment="1" applyProtection="1">
      <alignment horizontal="left" vertical="center" wrapText="1"/>
      <protection locked="0"/>
    </xf>
    <xf numFmtId="0" fontId="1" fillId="2" borderId="24" xfId="0" applyFont="1" applyFill="1" applyBorder="1" applyAlignment="1" applyProtection="1">
      <alignment vertical="center"/>
      <protection locked="0"/>
    </xf>
    <xf numFmtId="175" fontId="1" fillId="2" borderId="24" xfId="0" applyNumberFormat="1" applyFont="1" applyFill="1" applyBorder="1" applyAlignment="1" applyProtection="1">
      <alignment vertical="center"/>
      <protection locked="0"/>
    </xf>
    <xf numFmtId="0" fontId="1" fillId="0" borderId="24" xfId="0" applyFont="1" applyBorder="1" applyAlignment="1">
      <alignment vertical="center"/>
    </xf>
    <xf numFmtId="175" fontId="1" fillId="0" borderId="24" xfId="0" applyNumberFormat="1" applyFont="1" applyBorder="1" applyAlignment="1">
      <alignment vertical="center"/>
    </xf>
    <xf numFmtId="0" fontId="1" fillId="0" borderId="24" xfId="0" applyFont="1" applyBorder="1" applyAlignment="1" applyProtection="1">
      <alignment horizontal="left" vertical="center" wrapText="1"/>
    </xf>
    <xf numFmtId="0" fontId="1" fillId="0" borderId="24" xfId="0" applyFont="1" applyBorder="1" applyAlignment="1" applyProtection="1">
      <alignment vertical="center"/>
    </xf>
    <xf numFmtId="175" fontId="1" fillId="0" borderId="24" xfId="0" applyNumberFormat="1" applyFont="1" applyBorder="1" applyAlignment="1" applyProtection="1">
      <alignment vertical="center"/>
    </xf>
    <xf numFmtId="0" fontId="32" fillId="0" borderId="24" xfId="0" applyFont="1" applyBorder="1" applyAlignment="1" applyProtection="1">
      <alignment horizontal="left" vertical="center" wrapText="1"/>
    </xf>
    <xf numFmtId="0" fontId="32" fillId="0" borderId="24" xfId="0" applyFont="1" applyBorder="1" applyAlignment="1" applyProtection="1">
      <alignment vertical="center"/>
    </xf>
    <xf numFmtId="175" fontId="32" fillId="2" borderId="24" xfId="0" applyNumberFormat="1" applyFont="1" applyFill="1" applyBorder="1" applyAlignment="1" applyProtection="1">
      <alignment vertical="center"/>
      <protection locked="0"/>
    </xf>
    <xf numFmtId="175" fontId="32" fillId="0" borderId="24" xfId="0" applyNumberFormat="1" applyFont="1" applyBorder="1" applyAlignment="1" applyProtection="1">
      <alignment vertical="center"/>
    </xf>
    <xf numFmtId="0" fontId="17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vertical="center"/>
    </xf>
    <xf numFmtId="0" fontId="16" fillId="0" borderId="11" xfId="0" applyFont="1" applyBorder="1" applyAlignment="1">
      <alignment horizontal="left" vertical="center" wrapText="1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 vertical="center" wrapText="1"/>
    </xf>
    <xf numFmtId="173" fontId="2" fillId="0" borderId="0" xfId="0" applyNumberFormat="1" applyFont="1" applyBorder="1" applyAlignment="1">
      <alignment horizontal="left" vertical="center"/>
    </xf>
    <xf numFmtId="0" fontId="2" fillId="5" borderId="22" xfId="0" applyFont="1" applyFill="1" applyBorder="1" applyAlignment="1">
      <alignment horizontal="center" vertical="center" wrapText="1"/>
    </xf>
    <xf numFmtId="0" fontId="1" fillId="5" borderId="22" xfId="0" applyFont="1" applyFill="1" applyBorder="1" applyAlignment="1">
      <alignment horizontal="center" vertical="center" wrapText="1"/>
    </xf>
    <xf numFmtId="0" fontId="34" fillId="5" borderId="22" xfId="0" applyFont="1" applyFill="1" applyBorder="1" applyAlignment="1">
      <alignment horizontal="center" vertical="center" wrapText="1"/>
    </xf>
    <xf numFmtId="0" fontId="1" fillId="5" borderId="23" xfId="0" applyFont="1" applyFill="1" applyBorder="1" applyAlignment="1">
      <alignment horizontal="center" vertical="center" wrapText="1"/>
    </xf>
    <xf numFmtId="0" fontId="1" fillId="0" borderId="0" xfId="0" applyFont="1" applyBorder="1" applyAlignment="1" applyProtection="1">
      <alignment vertical="center"/>
    </xf>
    <xf numFmtId="0" fontId="1" fillId="5" borderId="0" xfId="0" applyFont="1" applyFill="1" applyBorder="1" applyAlignment="1">
      <alignment vertical="center"/>
    </xf>
    <xf numFmtId="0" fontId="14" fillId="0" borderId="0" xfId="0" applyFont="1" applyBorder="1" applyAlignment="1">
      <alignment vertical="center"/>
    </xf>
    <xf numFmtId="4" fontId="13" fillId="0" borderId="0" xfId="0" applyNumberFormat="1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4" fontId="30" fillId="0" borderId="0" xfId="0" applyNumberFormat="1" applyFont="1" applyBorder="1" applyAlignment="1">
      <alignment vertical="center"/>
    </xf>
    <xf numFmtId="0" fontId="2" fillId="5" borderId="0" xfId="0" applyFont="1" applyFill="1" applyBorder="1" applyAlignment="1">
      <alignment horizontal="center" vertical="center"/>
    </xf>
    <xf numFmtId="4" fontId="12" fillId="0" borderId="0" xfId="0" applyNumberFormat="1" applyFont="1" applyBorder="1" applyAlignment="1">
      <alignment vertical="center"/>
    </xf>
    <xf numFmtId="4" fontId="3" fillId="5" borderId="9" xfId="0" applyNumberFormat="1" applyFont="1" applyFill="1" applyBorder="1" applyAlignment="1">
      <alignment vertical="center"/>
    </xf>
    <xf numFmtId="4" fontId="7" fillId="0" borderId="0" xfId="0" applyNumberFormat="1" applyFont="1" applyBorder="1" applyAlignment="1">
      <alignment vertical="center"/>
    </xf>
    <xf numFmtId="0" fontId="2" fillId="2" borderId="0" xfId="0" applyFont="1" applyFill="1" applyBorder="1" applyAlignment="1" applyProtection="1">
      <alignment horizontal="left" vertical="center"/>
      <protection locked="0"/>
    </xf>
    <xf numFmtId="173" fontId="2" fillId="2" borderId="0" xfId="0" applyNumberFormat="1" applyFont="1" applyFill="1" applyBorder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F:\CENKROSplusData\System\Temp\rad6DD53.tm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kros.sk/11138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file:///F:\CENKROSplusData\System\Temp\rad161B7.tm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kros.sk/11138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266700</xdr:colOff>
      <xdr:row>1</xdr:row>
      <xdr:rowOff>0</xdr:rowOff>
    </xdr:to>
    <xdr:pic>
      <xdr:nvPicPr>
        <xdr:cNvPr id="1025" name="Obrázek 1" descr="F:\CENKROSplusData\System\Temp\rad6DD53.tmp">
          <a:hlinkClick xmlns:r="http://schemas.openxmlformats.org/officeDocument/2006/relationships" r:id="rId1" tooltip="www.kros.sk"/>
        </xdr:cNvPr>
        <xdr:cNvPicPr>
          <a:picLocks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67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276225</xdr:colOff>
      <xdr:row>1</xdr:row>
      <xdr:rowOff>0</xdr:rowOff>
    </xdr:to>
    <xdr:pic>
      <xdr:nvPicPr>
        <xdr:cNvPr id="2049" name="Obrázek 1" descr="F:\CENKROSplusData\System\Temp\rad161B7.tmp">
          <a:hlinkClick xmlns:r="http://schemas.openxmlformats.org/officeDocument/2006/relationships" r:id="rId1" tooltip="www.kros.sk"/>
        </xdr:cNvPr>
        <xdr:cNvPicPr>
          <a:picLocks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62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CK97"/>
  <sheetViews>
    <sheetView showGridLines="0" tabSelected="1" workbookViewId="0">
      <pane ySplit="1" topLeftCell="A2" activePane="bottomLeft" state="frozen"/>
      <selection pane="bottomLeft"/>
    </sheetView>
  </sheetViews>
  <sheetFormatPr defaultColWidth="9.28515625" defaultRowHeight="13.5" x14ac:dyDescent="0.3"/>
  <cols>
    <col min="1" max="1" width="8.28515625" customWidth="1"/>
    <col min="2" max="2" width="1.7109375" customWidth="1"/>
    <col min="3" max="3" width="4.140625" customWidth="1"/>
    <col min="4" max="33" width="2.42578125" customWidth="1"/>
    <col min="34" max="34" width="3.28515625" customWidth="1"/>
    <col min="35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.7109375" customWidth="1"/>
    <col min="44" max="44" width="13.7109375" customWidth="1"/>
    <col min="45" max="46" width="25.85546875" hidden="1" customWidth="1"/>
    <col min="47" max="47" width="25" hidden="1" customWidth="1"/>
    <col min="48" max="52" width="21.7109375" hidden="1" customWidth="1"/>
    <col min="53" max="53" width="19.140625" hidden="1" customWidth="1"/>
    <col min="54" max="54" width="25" hidden="1" customWidth="1"/>
    <col min="55" max="56" width="19.140625" hidden="1" customWidth="1"/>
    <col min="57" max="57" width="66.42578125" customWidth="1"/>
    <col min="71" max="89" width="0" hidden="1" customWidth="1"/>
  </cols>
  <sheetData>
    <row r="1" spans="1:73" ht="21.4" customHeight="1" x14ac:dyDescent="0.3">
      <c r="A1" s="187" t="s">
        <v>0</v>
      </c>
      <c r="B1" s="188"/>
      <c r="C1" s="188"/>
      <c r="D1" s="189" t="s">
        <v>1</v>
      </c>
      <c r="E1" s="188"/>
      <c r="F1" s="188"/>
      <c r="G1" s="188"/>
      <c r="H1" s="188"/>
      <c r="I1" s="188"/>
      <c r="J1" s="188"/>
      <c r="K1" s="190" t="s">
        <v>778</v>
      </c>
      <c r="L1" s="190"/>
      <c r="M1" s="190"/>
      <c r="N1" s="190"/>
      <c r="O1" s="190"/>
      <c r="P1" s="190"/>
      <c r="Q1" s="190"/>
      <c r="R1" s="190"/>
      <c r="S1" s="190"/>
      <c r="T1" s="188"/>
      <c r="U1" s="188"/>
      <c r="V1" s="188"/>
      <c r="W1" s="190" t="s">
        <v>779</v>
      </c>
      <c r="X1" s="190"/>
      <c r="Y1" s="190"/>
      <c r="Z1" s="190"/>
      <c r="AA1" s="190"/>
      <c r="AB1" s="190"/>
      <c r="AC1" s="190"/>
      <c r="AD1" s="190"/>
      <c r="AE1" s="190"/>
      <c r="AF1" s="190"/>
      <c r="AG1" s="188"/>
      <c r="AH1" s="188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2" t="s">
        <v>2</v>
      </c>
      <c r="BB1" s="12" t="s">
        <v>3</v>
      </c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T1" s="14" t="s">
        <v>4</v>
      </c>
      <c r="BU1" s="14" t="s">
        <v>4</v>
      </c>
    </row>
    <row r="2" spans="1:73" ht="36.950000000000003" customHeight="1" x14ac:dyDescent="0.3">
      <c r="C2" s="222" t="s">
        <v>5</v>
      </c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4"/>
      <c r="AG2" s="194"/>
      <c r="AH2" s="194"/>
      <c r="AI2" s="194"/>
      <c r="AJ2" s="194"/>
      <c r="AK2" s="194"/>
      <c r="AL2" s="194"/>
      <c r="AM2" s="194"/>
      <c r="AN2" s="194"/>
      <c r="AO2" s="194"/>
      <c r="AP2" s="194"/>
      <c r="AR2" s="193" t="s">
        <v>6</v>
      </c>
      <c r="AS2" s="194"/>
      <c r="AT2" s="194"/>
      <c r="AU2" s="194"/>
      <c r="AV2" s="194"/>
      <c r="AW2" s="194"/>
      <c r="AX2" s="194"/>
      <c r="AY2" s="194"/>
      <c r="AZ2" s="194"/>
      <c r="BA2" s="194"/>
      <c r="BB2" s="194"/>
      <c r="BC2" s="194"/>
      <c r="BD2" s="194"/>
      <c r="BE2" s="194"/>
      <c r="BS2" s="15" t="s">
        <v>7</v>
      </c>
      <c r="BT2" s="15" t="s">
        <v>8</v>
      </c>
    </row>
    <row r="3" spans="1:73" ht="6.95" customHeight="1" x14ac:dyDescent="0.3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8"/>
      <c r="BS3" s="15" t="s">
        <v>7</v>
      </c>
      <c r="BT3" s="15" t="s">
        <v>8</v>
      </c>
    </row>
    <row r="4" spans="1:73" ht="36.950000000000003" customHeight="1" x14ac:dyDescent="0.3">
      <c r="B4" s="19"/>
      <c r="C4" s="221" t="s">
        <v>9</v>
      </c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3"/>
      <c r="AA4" s="223"/>
      <c r="AB4" s="223"/>
      <c r="AC4" s="223"/>
      <c r="AD4" s="223"/>
      <c r="AE4" s="223"/>
      <c r="AF4" s="223"/>
      <c r="AG4" s="223"/>
      <c r="AH4" s="223"/>
      <c r="AI4" s="223"/>
      <c r="AJ4" s="223"/>
      <c r="AK4" s="223"/>
      <c r="AL4" s="223"/>
      <c r="AM4" s="223"/>
      <c r="AN4" s="223"/>
      <c r="AO4" s="223"/>
      <c r="AP4" s="223"/>
      <c r="AQ4" s="21"/>
      <c r="AS4" s="22" t="s">
        <v>10</v>
      </c>
      <c r="BE4" s="23" t="s">
        <v>11</v>
      </c>
      <c r="BS4" s="15" t="s">
        <v>7</v>
      </c>
    </row>
    <row r="5" spans="1:73" ht="14.45" customHeight="1" x14ac:dyDescent="0.3">
      <c r="B5" s="19"/>
      <c r="C5" s="20"/>
      <c r="D5" s="24" t="s">
        <v>12</v>
      </c>
      <c r="E5" s="20"/>
      <c r="F5" s="20"/>
      <c r="G5" s="20"/>
      <c r="H5" s="20"/>
      <c r="I5" s="20"/>
      <c r="J5" s="20"/>
      <c r="K5" s="227" t="s">
        <v>13</v>
      </c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  <c r="Y5" s="223"/>
      <c r="Z5" s="223"/>
      <c r="AA5" s="223"/>
      <c r="AB5" s="223"/>
      <c r="AC5" s="223"/>
      <c r="AD5" s="223"/>
      <c r="AE5" s="223"/>
      <c r="AF5" s="223"/>
      <c r="AG5" s="223"/>
      <c r="AH5" s="223"/>
      <c r="AI5" s="223"/>
      <c r="AJ5" s="223"/>
      <c r="AK5" s="223"/>
      <c r="AL5" s="223"/>
      <c r="AM5" s="223"/>
      <c r="AN5" s="223"/>
      <c r="AO5" s="223"/>
      <c r="AP5" s="20"/>
      <c r="AQ5" s="21"/>
      <c r="BE5" s="224" t="s">
        <v>14</v>
      </c>
      <c r="BS5" s="15" t="s">
        <v>7</v>
      </c>
    </row>
    <row r="6" spans="1:73" ht="36.950000000000003" customHeight="1" x14ac:dyDescent="0.3">
      <c r="B6" s="19"/>
      <c r="C6" s="20"/>
      <c r="D6" s="26" t="s">
        <v>15</v>
      </c>
      <c r="E6" s="20"/>
      <c r="F6" s="20"/>
      <c r="G6" s="20"/>
      <c r="H6" s="20"/>
      <c r="I6" s="20"/>
      <c r="J6" s="20"/>
      <c r="K6" s="228" t="s">
        <v>16</v>
      </c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3"/>
      <c r="AA6" s="223"/>
      <c r="AB6" s="223"/>
      <c r="AC6" s="223"/>
      <c r="AD6" s="223"/>
      <c r="AE6" s="223"/>
      <c r="AF6" s="223"/>
      <c r="AG6" s="223"/>
      <c r="AH6" s="223"/>
      <c r="AI6" s="223"/>
      <c r="AJ6" s="223"/>
      <c r="AK6" s="223"/>
      <c r="AL6" s="223"/>
      <c r="AM6" s="223"/>
      <c r="AN6" s="223"/>
      <c r="AO6" s="223"/>
      <c r="AP6" s="20"/>
      <c r="AQ6" s="21"/>
      <c r="BE6" s="194"/>
      <c r="BS6" s="15" t="s">
        <v>7</v>
      </c>
    </row>
    <row r="7" spans="1:73" ht="14.45" customHeight="1" x14ac:dyDescent="0.3">
      <c r="B7" s="19"/>
      <c r="C7" s="20"/>
      <c r="D7" s="27" t="s">
        <v>17</v>
      </c>
      <c r="E7" s="20"/>
      <c r="F7" s="20"/>
      <c r="G7" s="20"/>
      <c r="H7" s="20"/>
      <c r="I7" s="20"/>
      <c r="J7" s="20"/>
      <c r="K7" s="25" t="s">
        <v>18</v>
      </c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7" t="s">
        <v>19</v>
      </c>
      <c r="AL7" s="20"/>
      <c r="AM7" s="20"/>
      <c r="AN7" s="25" t="s">
        <v>18</v>
      </c>
      <c r="AO7" s="20"/>
      <c r="AP7" s="20"/>
      <c r="AQ7" s="21"/>
      <c r="BE7" s="194"/>
      <c r="BS7" s="15" t="s">
        <v>7</v>
      </c>
    </row>
    <row r="8" spans="1:73" ht="14.45" customHeight="1" x14ac:dyDescent="0.3">
      <c r="B8" s="19"/>
      <c r="C8" s="20"/>
      <c r="D8" s="27" t="s">
        <v>20</v>
      </c>
      <c r="E8" s="20"/>
      <c r="F8" s="20"/>
      <c r="G8" s="20"/>
      <c r="H8" s="20"/>
      <c r="I8" s="20"/>
      <c r="J8" s="20"/>
      <c r="K8" s="25" t="s">
        <v>21</v>
      </c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7" t="s">
        <v>22</v>
      </c>
      <c r="AL8" s="20"/>
      <c r="AM8" s="20"/>
      <c r="AN8" s="28" t="s">
        <v>23</v>
      </c>
      <c r="AO8" s="20"/>
      <c r="AP8" s="20"/>
      <c r="AQ8" s="21"/>
      <c r="BE8" s="194"/>
      <c r="BS8" s="15" t="s">
        <v>7</v>
      </c>
    </row>
    <row r="9" spans="1:73" ht="14.45" customHeight="1" x14ac:dyDescent="0.3">
      <c r="B9" s="19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1"/>
      <c r="BE9" s="194"/>
      <c r="BS9" s="15" t="s">
        <v>7</v>
      </c>
    </row>
    <row r="10" spans="1:73" ht="14.45" customHeight="1" x14ac:dyDescent="0.3">
      <c r="B10" s="19"/>
      <c r="C10" s="20"/>
      <c r="D10" s="27" t="s">
        <v>24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7" t="s">
        <v>25</v>
      </c>
      <c r="AL10" s="20"/>
      <c r="AM10" s="20"/>
      <c r="AN10" s="25" t="s">
        <v>18</v>
      </c>
      <c r="AO10" s="20"/>
      <c r="AP10" s="20"/>
      <c r="AQ10" s="21"/>
      <c r="BE10" s="194"/>
      <c r="BS10" s="15" t="s">
        <v>7</v>
      </c>
    </row>
    <row r="11" spans="1:73" ht="18.399999999999999" customHeight="1" x14ac:dyDescent="0.3">
      <c r="B11" s="19"/>
      <c r="C11" s="20"/>
      <c r="D11" s="20"/>
      <c r="E11" s="25" t="s">
        <v>26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7" t="s">
        <v>27</v>
      </c>
      <c r="AL11" s="20"/>
      <c r="AM11" s="20"/>
      <c r="AN11" s="25" t="s">
        <v>18</v>
      </c>
      <c r="AO11" s="20"/>
      <c r="AP11" s="20"/>
      <c r="AQ11" s="21"/>
      <c r="BE11" s="194"/>
      <c r="BS11" s="15" t="s">
        <v>7</v>
      </c>
    </row>
    <row r="12" spans="1:73" ht="6.95" customHeight="1" x14ac:dyDescent="0.3"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1"/>
      <c r="BE12" s="194"/>
      <c r="BS12" s="15" t="s">
        <v>7</v>
      </c>
    </row>
    <row r="13" spans="1:73" ht="14.45" customHeight="1" x14ac:dyDescent="0.3">
      <c r="B13" s="19"/>
      <c r="C13" s="20"/>
      <c r="D13" s="27" t="s">
        <v>28</v>
      </c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7" t="s">
        <v>25</v>
      </c>
      <c r="AL13" s="20"/>
      <c r="AM13" s="20"/>
      <c r="AN13" s="29" t="s">
        <v>29</v>
      </c>
      <c r="AO13" s="20"/>
      <c r="AP13" s="20"/>
      <c r="AQ13" s="21"/>
      <c r="BE13" s="194"/>
      <c r="BS13" s="15" t="s">
        <v>7</v>
      </c>
    </row>
    <row r="14" spans="1:73" ht="15" x14ac:dyDescent="0.3">
      <c r="B14" s="19"/>
      <c r="C14" s="20"/>
      <c r="D14" s="20"/>
      <c r="E14" s="229" t="s">
        <v>29</v>
      </c>
      <c r="F14" s="223"/>
      <c r="G14" s="223"/>
      <c r="H14" s="223"/>
      <c r="I14" s="223"/>
      <c r="J14" s="223"/>
      <c r="K14" s="223"/>
      <c r="L14" s="223"/>
      <c r="M14" s="223"/>
      <c r="N14" s="223"/>
      <c r="O14" s="223"/>
      <c r="P14" s="223"/>
      <c r="Q14" s="223"/>
      <c r="R14" s="223"/>
      <c r="S14" s="223"/>
      <c r="T14" s="223"/>
      <c r="U14" s="223"/>
      <c r="V14" s="223"/>
      <c r="W14" s="223"/>
      <c r="X14" s="223"/>
      <c r="Y14" s="223"/>
      <c r="Z14" s="223"/>
      <c r="AA14" s="223"/>
      <c r="AB14" s="223"/>
      <c r="AC14" s="223"/>
      <c r="AD14" s="223"/>
      <c r="AE14" s="223"/>
      <c r="AF14" s="223"/>
      <c r="AG14" s="223"/>
      <c r="AH14" s="223"/>
      <c r="AI14" s="223"/>
      <c r="AJ14" s="223"/>
      <c r="AK14" s="27" t="s">
        <v>27</v>
      </c>
      <c r="AL14" s="20"/>
      <c r="AM14" s="20"/>
      <c r="AN14" s="29" t="s">
        <v>29</v>
      </c>
      <c r="AO14" s="20"/>
      <c r="AP14" s="20"/>
      <c r="AQ14" s="21"/>
      <c r="BE14" s="194"/>
      <c r="BS14" s="15" t="s">
        <v>7</v>
      </c>
    </row>
    <row r="15" spans="1:73" ht="6.95" customHeight="1" x14ac:dyDescent="0.3">
      <c r="B15" s="19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1"/>
      <c r="BE15" s="194"/>
      <c r="BS15" s="15" t="s">
        <v>4</v>
      </c>
    </row>
    <row r="16" spans="1:73" ht="14.45" customHeight="1" x14ac:dyDescent="0.3">
      <c r="B16" s="19"/>
      <c r="C16" s="20"/>
      <c r="D16" s="27" t="s">
        <v>30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7" t="s">
        <v>25</v>
      </c>
      <c r="AL16" s="20"/>
      <c r="AM16" s="20"/>
      <c r="AN16" s="25" t="s">
        <v>18</v>
      </c>
      <c r="AO16" s="20"/>
      <c r="AP16" s="20"/>
      <c r="AQ16" s="21"/>
      <c r="BE16" s="194"/>
      <c r="BS16" s="15" t="s">
        <v>4</v>
      </c>
    </row>
    <row r="17" spans="2:71" ht="18.399999999999999" customHeight="1" x14ac:dyDescent="0.3">
      <c r="B17" s="19"/>
      <c r="C17" s="20"/>
      <c r="D17" s="20"/>
      <c r="E17" s="25" t="s">
        <v>31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7" t="s">
        <v>27</v>
      </c>
      <c r="AL17" s="20"/>
      <c r="AM17" s="20"/>
      <c r="AN17" s="25" t="s">
        <v>18</v>
      </c>
      <c r="AO17" s="20"/>
      <c r="AP17" s="20"/>
      <c r="AQ17" s="21"/>
      <c r="BE17" s="194"/>
      <c r="BS17" s="15" t="s">
        <v>32</v>
      </c>
    </row>
    <row r="18" spans="2:71" ht="6.95" customHeight="1" x14ac:dyDescent="0.3">
      <c r="B18" s="1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1"/>
      <c r="BE18" s="194"/>
      <c r="BS18" s="15" t="s">
        <v>33</v>
      </c>
    </row>
    <row r="19" spans="2:71" ht="14.45" customHeight="1" x14ac:dyDescent="0.3">
      <c r="B19" s="19"/>
      <c r="C19" s="20"/>
      <c r="D19" s="27" t="s">
        <v>34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7" t="s">
        <v>25</v>
      </c>
      <c r="AL19" s="20"/>
      <c r="AM19" s="20"/>
      <c r="AN19" s="25" t="s">
        <v>18</v>
      </c>
      <c r="AO19" s="20"/>
      <c r="AP19" s="20"/>
      <c r="AQ19" s="21"/>
      <c r="BE19" s="194"/>
      <c r="BS19" s="15" t="s">
        <v>33</v>
      </c>
    </row>
    <row r="20" spans="2:71" ht="18.399999999999999" customHeight="1" x14ac:dyDescent="0.3">
      <c r="B20" s="19"/>
      <c r="C20" s="20"/>
      <c r="D20" s="20"/>
      <c r="E20" s="25" t="s">
        <v>35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7" t="s">
        <v>27</v>
      </c>
      <c r="AL20" s="20"/>
      <c r="AM20" s="20"/>
      <c r="AN20" s="25" t="s">
        <v>18</v>
      </c>
      <c r="AO20" s="20"/>
      <c r="AP20" s="20"/>
      <c r="AQ20" s="21"/>
      <c r="BE20" s="194"/>
    </row>
    <row r="21" spans="2:71" ht="6.95" customHeight="1" x14ac:dyDescent="0.3">
      <c r="B21" s="19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1"/>
      <c r="BE21" s="194"/>
    </row>
    <row r="22" spans="2:71" ht="15" x14ac:dyDescent="0.3">
      <c r="B22" s="19"/>
      <c r="C22" s="20"/>
      <c r="D22" s="27" t="s">
        <v>36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1"/>
      <c r="BE22" s="194"/>
    </row>
    <row r="23" spans="2:71" ht="22.5" customHeight="1" x14ac:dyDescent="0.3">
      <c r="B23" s="19"/>
      <c r="C23" s="20"/>
      <c r="D23" s="20"/>
      <c r="E23" s="230" t="s">
        <v>18</v>
      </c>
      <c r="F23" s="223"/>
      <c r="G23" s="223"/>
      <c r="H23" s="223"/>
      <c r="I23" s="223"/>
      <c r="J23" s="223"/>
      <c r="K23" s="223"/>
      <c r="L23" s="223"/>
      <c r="M23" s="223"/>
      <c r="N23" s="223"/>
      <c r="O23" s="223"/>
      <c r="P23" s="223"/>
      <c r="Q23" s="223"/>
      <c r="R23" s="223"/>
      <c r="S23" s="223"/>
      <c r="T23" s="223"/>
      <c r="U23" s="223"/>
      <c r="V23" s="223"/>
      <c r="W23" s="223"/>
      <c r="X23" s="223"/>
      <c r="Y23" s="223"/>
      <c r="Z23" s="223"/>
      <c r="AA23" s="223"/>
      <c r="AB23" s="223"/>
      <c r="AC23" s="223"/>
      <c r="AD23" s="223"/>
      <c r="AE23" s="223"/>
      <c r="AF23" s="223"/>
      <c r="AG23" s="223"/>
      <c r="AH23" s="223"/>
      <c r="AI23" s="223"/>
      <c r="AJ23" s="223"/>
      <c r="AK23" s="223"/>
      <c r="AL23" s="223"/>
      <c r="AM23" s="223"/>
      <c r="AN23" s="223"/>
      <c r="AO23" s="20"/>
      <c r="AP23" s="20"/>
      <c r="AQ23" s="21"/>
      <c r="BE23" s="194"/>
    </row>
    <row r="24" spans="2:71" ht="6.95" customHeight="1" x14ac:dyDescent="0.3">
      <c r="B24" s="19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1"/>
      <c r="BE24" s="194"/>
    </row>
    <row r="25" spans="2:71" ht="6.95" customHeight="1" x14ac:dyDescent="0.3">
      <c r="B25" s="19"/>
      <c r="C25" s="2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20"/>
      <c r="AQ25" s="21"/>
      <c r="BE25" s="194"/>
    </row>
    <row r="26" spans="2:71" ht="14.45" customHeight="1" x14ac:dyDescent="0.3">
      <c r="B26" s="19"/>
      <c r="C26" s="20"/>
      <c r="D26" s="31" t="s">
        <v>37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31">
        <f>ROUND(AG87,2)</f>
        <v>0</v>
      </c>
      <c r="AL26" s="223"/>
      <c r="AM26" s="223"/>
      <c r="AN26" s="223"/>
      <c r="AO26" s="223"/>
      <c r="AP26" s="20"/>
      <c r="AQ26" s="21"/>
      <c r="BE26" s="194"/>
    </row>
    <row r="27" spans="2:71" ht="14.45" customHeight="1" x14ac:dyDescent="0.3">
      <c r="B27" s="19"/>
      <c r="C27" s="20"/>
      <c r="D27" s="31" t="s">
        <v>38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31">
        <f>ROUND(AG90,2)</f>
        <v>0</v>
      </c>
      <c r="AL27" s="223"/>
      <c r="AM27" s="223"/>
      <c r="AN27" s="223"/>
      <c r="AO27" s="223"/>
      <c r="AP27" s="20"/>
      <c r="AQ27" s="21"/>
      <c r="BE27" s="194"/>
    </row>
    <row r="28" spans="2:71" s="1" customFormat="1" ht="6.95" customHeight="1" x14ac:dyDescent="0.25">
      <c r="B28" s="32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4"/>
      <c r="BE28" s="225"/>
    </row>
    <row r="29" spans="2:71" s="1" customFormat="1" ht="25.9" customHeight="1" x14ac:dyDescent="0.25">
      <c r="B29" s="32"/>
      <c r="C29" s="33"/>
      <c r="D29" s="35" t="s">
        <v>39</v>
      </c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232">
        <f>ROUND(AK26+AK27,2)</f>
        <v>0</v>
      </c>
      <c r="AL29" s="233"/>
      <c r="AM29" s="233"/>
      <c r="AN29" s="233"/>
      <c r="AO29" s="233"/>
      <c r="AP29" s="33"/>
      <c r="AQ29" s="34"/>
      <c r="BE29" s="225"/>
    </row>
    <row r="30" spans="2:71" s="1" customFormat="1" ht="6.95" customHeight="1" x14ac:dyDescent="0.25">
      <c r="B30" s="32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4"/>
      <c r="BE30" s="225"/>
    </row>
    <row r="31" spans="2:71" s="2" customFormat="1" ht="14.45" customHeight="1" x14ac:dyDescent="0.25">
      <c r="B31" s="37"/>
      <c r="C31" s="38"/>
      <c r="D31" s="39" t="s">
        <v>40</v>
      </c>
      <c r="E31" s="38"/>
      <c r="F31" s="39" t="s">
        <v>41</v>
      </c>
      <c r="G31" s="38"/>
      <c r="H31" s="38"/>
      <c r="I31" s="38"/>
      <c r="J31" s="38"/>
      <c r="K31" s="38"/>
      <c r="L31" s="214">
        <v>0.2</v>
      </c>
      <c r="M31" s="215"/>
      <c r="N31" s="215"/>
      <c r="O31" s="215"/>
      <c r="P31" s="38"/>
      <c r="Q31" s="38"/>
      <c r="R31" s="38"/>
      <c r="S31" s="38"/>
      <c r="T31" s="41" t="s">
        <v>42</v>
      </c>
      <c r="U31" s="38"/>
      <c r="V31" s="38"/>
      <c r="W31" s="216">
        <f>ROUND(AZ87+SUM(CD91:CD95),2)</f>
        <v>0</v>
      </c>
      <c r="X31" s="215"/>
      <c r="Y31" s="215"/>
      <c r="Z31" s="215"/>
      <c r="AA31" s="215"/>
      <c r="AB31" s="215"/>
      <c r="AC31" s="215"/>
      <c r="AD31" s="215"/>
      <c r="AE31" s="215"/>
      <c r="AF31" s="38"/>
      <c r="AG31" s="38"/>
      <c r="AH31" s="38"/>
      <c r="AI31" s="38"/>
      <c r="AJ31" s="38"/>
      <c r="AK31" s="216">
        <f>ROUND(AV87+SUM(BY91:BY95),2)</f>
        <v>0</v>
      </c>
      <c r="AL31" s="215"/>
      <c r="AM31" s="215"/>
      <c r="AN31" s="215"/>
      <c r="AO31" s="215"/>
      <c r="AP31" s="38"/>
      <c r="AQ31" s="42"/>
      <c r="BE31" s="226"/>
    </row>
    <row r="32" spans="2:71" s="2" customFormat="1" ht="14.45" customHeight="1" x14ac:dyDescent="0.25">
      <c r="B32" s="37"/>
      <c r="C32" s="38"/>
      <c r="D32" s="38"/>
      <c r="E32" s="38"/>
      <c r="F32" s="39" t="s">
        <v>43</v>
      </c>
      <c r="G32" s="38"/>
      <c r="H32" s="38"/>
      <c r="I32" s="38"/>
      <c r="J32" s="38"/>
      <c r="K32" s="38"/>
      <c r="L32" s="214">
        <v>0.2</v>
      </c>
      <c r="M32" s="215"/>
      <c r="N32" s="215"/>
      <c r="O32" s="215"/>
      <c r="P32" s="38"/>
      <c r="Q32" s="38"/>
      <c r="R32" s="38"/>
      <c r="S32" s="38"/>
      <c r="T32" s="41" t="s">
        <v>42</v>
      </c>
      <c r="U32" s="38"/>
      <c r="V32" s="38"/>
      <c r="W32" s="216">
        <f>ROUND(BA87+SUM(CE91:CE95),2)</f>
        <v>0</v>
      </c>
      <c r="X32" s="215"/>
      <c r="Y32" s="215"/>
      <c r="Z32" s="215"/>
      <c r="AA32" s="215"/>
      <c r="AB32" s="215"/>
      <c r="AC32" s="215"/>
      <c r="AD32" s="215"/>
      <c r="AE32" s="215"/>
      <c r="AF32" s="38"/>
      <c r="AG32" s="38"/>
      <c r="AH32" s="38"/>
      <c r="AI32" s="38"/>
      <c r="AJ32" s="38"/>
      <c r="AK32" s="216">
        <f>ROUND(AW87+SUM(BZ91:BZ95),2)</f>
        <v>0</v>
      </c>
      <c r="AL32" s="215"/>
      <c r="AM32" s="215"/>
      <c r="AN32" s="215"/>
      <c r="AO32" s="215"/>
      <c r="AP32" s="38"/>
      <c r="AQ32" s="42"/>
      <c r="BE32" s="226"/>
    </row>
    <row r="33" spans="2:57" s="2" customFormat="1" ht="14.45" hidden="1" customHeight="1" x14ac:dyDescent="0.25">
      <c r="B33" s="37"/>
      <c r="C33" s="38"/>
      <c r="D33" s="38"/>
      <c r="E33" s="38"/>
      <c r="F33" s="39" t="s">
        <v>44</v>
      </c>
      <c r="G33" s="38"/>
      <c r="H33" s="38"/>
      <c r="I33" s="38"/>
      <c r="J33" s="38"/>
      <c r="K33" s="38"/>
      <c r="L33" s="214">
        <v>0.2</v>
      </c>
      <c r="M33" s="215"/>
      <c r="N33" s="215"/>
      <c r="O33" s="215"/>
      <c r="P33" s="38"/>
      <c r="Q33" s="38"/>
      <c r="R33" s="38"/>
      <c r="S33" s="38"/>
      <c r="T33" s="41" t="s">
        <v>42</v>
      </c>
      <c r="U33" s="38"/>
      <c r="V33" s="38"/>
      <c r="W33" s="216">
        <f>ROUND(BB87+SUM(CF91:CF95),2)</f>
        <v>0</v>
      </c>
      <c r="X33" s="215"/>
      <c r="Y33" s="215"/>
      <c r="Z33" s="215"/>
      <c r="AA33" s="215"/>
      <c r="AB33" s="215"/>
      <c r="AC33" s="215"/>
      <c r="AD33" s="215"/>
      <c r="AE33" s="215"/>
      <c r="AF33" s="38"/>
      <c r="AG33" s="38"/>
      <c r="AH33" s="38"/>
      <c r="AI33" s="38"/>
      <c r="AJ33" s="38"/>
      <c r="AK33" s="216">
        <v>0</v>
      </c>
      <c r="AL33" s="215"/>
      <c r="AM33" s="215"/>
      <c r="AN33" s="215"/>
      <c r="AO33" s="215"/>
      <c r="AP33" s="38"/>
      <c r="AQ33" s="42"/>
      <c r="BE33" s="226"/>
    </row>
    <row r="34" spans="2:57" s="2" customFormat="1" ht="14.45" hidden="1" customHeight="1" x14ac:dyDescent="0.25">
      <c r="B34" s="37"/>
      <c r="C34" s="38"/>
      <c r="D34" s="38"/>
      <c r="E34" s="38"/>
      <c r="F34" s="39" t="s">
        <v>45</v>
      </c>
      <c r="G34" s="38"/>
      <c r="H34" s="38"/>
      <c r="I34" s="38"/>
      <c r="J34" s="38"/>
      <c r="K34" s="38"/>
      <c r="L34" s="214">
        <v>0.2</v>
      </c>
      <c r="M34" s="215"/>
      <c r="N34" s="215"/>
      <c r="O34" s="215"/>
      <c r="P34" s="38"/>
      <c r="Q34" s="38"/>
      <c r="R34" s="38"/>
      <c r="S34" s="38"/>
      <c r="T34" s="41" t="s">
        <v>42</v>
      </c>
      <c r="U34" s="38"/>
      <c r="V34" s="38"/>
      <c r="W34" s="216">
        <f>ROUND(BC87+SUM(CG91:CG95),2)</f>
        <v>0</v>
      </c>
      <c r="X34" s="215"/>
      <c r="Y34" s="215"/>
      <c r="Z34" s="215"/>
      <c r="AA34" s="215"/>
      <c r="AB34" s="215"/>
      <c r="AC34" s="215"/>
      <c r="AD34" s="215"/>
      <c r="AE34" s="215"/>
      <c r="AF34" s="38"/>
      <c r="AG34" s="38"/>
      <c r="AH34" s="38"/>
      <c r="AI34" s="38"/>
      <c r="AJ34" s="38"/>
      <c r="AK34" s="216">
        <v>0</v>
      </c>
      <c r="AL34" s="215"/>
      <c r="AM34" s="215"/>
      <c r="AN34" s="215"/>
      <c r="AO34" s="215"/>
      <c r="AP34" s="38"/>
      <c r="AQ34" s="42"/>
      <c r="BE34" s="226"/>
    </row>
    <row r="35" spans="2:57" s="2" customFormat="1" ht="14.45" hidden="1" customHeight="1" x14ac:dyDescent="0.25">
      <c r="B35" s="37"/>
      <c r="C35" s="38"/>
      <c r="D35" s="38"/>
      <c r="E35" s="38"/>
      <c r="F35" s="39" t="s">
        <v>46</v>
      </c>
      <c r="G35" s="38"/>
      <c r="H35" s="38"/>
      <c r="I35" s="38"/>
      <c r="J35" s="38"/>
      <c r="K35" s="38"/>
      <c r="L35" s="214">
        <v>0</v>
      </c>
      <c r="M35" s="215"/>
      <c r="N35" s="215"/>
      <c r="O35" s="215"/>
      <c r="P35" s="38"/>
      <c r="Q35" s="38"/>
      <c r="R35" s="38"/>
      <c r="S35" s="38"/>
      <c r="T35" s="41" t="s">
        <v>42</v>
      </c>
      <c r="U35" s="38"/>
      <c r="V35" s="38"/>
      <c r="W35" s="216">
        <f>ROUND(BD87+SUM(CH91:CH95),2)</f>
        <v>0</v>
      </c>
      <c r="X35" s="215"/>
      <c r="Y35" s="215"/>
      <c r="Z35" s="215"/>
      <c r="AA35" s="215"/>
      <c r="AB35" s="215"/>
      <c r="AC35" s="215"/>
      <c r="AD35" s="215"/>
      <c r="AE35" s="215"/>
      <c r="AF35" s="38"/>
      <c r="AG35" s="38"/>
      <c r="AH35" s="38"/>
      <c r="AI35" s="38"/>
      <c r="AJ35" s="38"/>
      <c r="AK35" s="216">
        <v>0</v>
      </c>
      <c r="AL35" s="215"/>
      <c r="AM35" s="215"/>
      <c r="AN35" s="215"/>
      <c r="AO35" s="215"/>
      <c r="AP35" s="38"/>
      <c r="AQ35" s="42"/>
    </row>
    <row r="36" spans="2:57" s="1" customFormat="1" ht="6.95" customHeight="1" x14ac:dyDescent="0.25"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4"/>
    </row>
    <row r="37" spans="2:57" s="1" customFormat="1" ht="25.9" customHeight="1" x14ac:dyDescent="0.25">
      <c r="B37" s="32"/>
      <c r="C37" s="43"/>
      <c r="D37" s="44" t="s">
        <v>47</v>
      </c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6" t="s">
        <v>48</v>
      </c>
      <c r="U37" s="45"/>
      <c r="V37" s="45"/>
      <c r="W37" s="45"/>
      <c r="X37" s="217" t="s">
        <v>49</v>
      </c>
      <c r="Y37" s="218"/>
      <c r="Z37" s="218"/>
      <c r="AA37" s="218"/>
      <c r="AB37" s="218"/>
      <c r="AC37" s="45"/>
      <c r="AD37" s="45"/>
      <c r="AE37" s="45"/>
      <c r="AF37" s="45"/>
      <c r="AG37" s="45"/>
      <c r="AH37" s="45"/>
      <c r="AI37" s="45"/>
      <c r="AJ37" s="45"/>
      <c r="AK37" s="219">
        <f>SUM(AK29:AK35)</f>
        <v>0</v>
      </c>
      <c r="AL37" s="218"/>
      <c r="AM37" s="218"/>
      <c r="AN37" s="218"/>
      <c r="AO37" s="220"/>
      <c r="AP37" s="43"/>
      <c r="AQ37" s="34"/>
    </row>
    <row r="38" spans="2:57" s="1" customFormat="1" ht="14.45" customHeight="1" x14ac:dyDescent="0.25">
      <c r="B38" s="32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4"/>
    </row>
    <row r="39" spans="2:57" x14ac:dyDescent="0.3">
      <c r="B39" s="19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1"/>
    </row>
    <row r="40" spans="2:57" x14ac:dyDescent="0.3">
      <c r="B40" s="19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1"/>
    </row>
    <row r="41" spans="2:57" x14ac:dyDescent="0.3">
      <c r="B41" s="19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1"/>
    </row>
    <row r="42" spans="2:57" x14ac:dyDescent="0.3">
      <c r="B42" s="19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1"/>
    </row>
    <row r="43" spans="2:57" x14ac:dyDescent="0.3">
      <c r="B43" s="19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1"/>
    </row>
    <row r="44" spans="2:57" x14ac:dyDescent="0.3">
      <c r="B44" s="19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1"/>
    </row>
    <row r="45" spans="2:57" x14ac:dyDescent="0.3">
      <c r="B45" s="19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1"/>
    </row>
    <row r="46" spans="2:57" x14ac:dyDescent="0.3">
      <c r="B46" s="19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1"/>
    </row>
    <row r="47" spans="2:57" x14ac:dyDescent="0.3">
      <c r="B47" s="19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1"/>
    </row>
    <row r="48" spans="2:57" x14ac:dyDescent="0.3"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1"/>
    </row>
    <row r="49" spans="2:43" s="1" customFormat="1" ht="15" x14ac:dyDescent="0.25">
      <c r="B49" s="32"/>
      <c r="C49" s="33"/>
      <c r="D49" s="47" t="s">
        <v>50</v>
      </c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9"/>
      <c r="AA49" s="33"/>
      <c r="AB49" s="33"/>
      <c r="AC49" s="47" t="s">
        <v>51</v>
      </c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9"/>
      <c r="AP49" s="33"/>
      <c r="AQ49" s="34"/>
    </row>
    <row r="50" spans="2:43" x14ac:dyDescent="0.3">
      <c r="B50" s="19"/>
      <c r="C50" s="20"/>
      <c r="D50" s="5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51"/>
      <c r="AA50" s="20"/>
      <c r="AB50" s="20"/>
      <c r="AC50" s="5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51"/>
      <c r="AP50" s="20"/>
      <c r="AQ50" s="21"/>
    </row>
    <row r="51" spans="2:43" x14ac:dyDescent="0.3">
      <c r="B51" s="19"/>
      <c r="C51" s="20"/>
      <c r="D51" s="5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51"/>
      <c r="AA51" s="20"/>
      <c r="AB51" s="20"/>
      <c r="AC51" s="5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51"/>
      <c r="AP51" s="20"/>
      <c r="AQ51" s="21"/>
    </row>
    <row r="52" spans="2:43" x14ac:dyDescent="0.3">
      <c r="B52" s="19"/>
      <c r="C52" s="20"/>
      <c r="D52" s="5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51"/>
      <c r="AA52" s="20"/>
      <c r="AB52" s="20"/>
      <c r="AC52" s="5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51"/>
      <c r="AP52" s="20"/>
      <c r="AQ52" s="21"/>
    </row>
    <row r="53" spans="2:43" x14ac:dyDescent="0.3">
      <c r="B53" s="19"/>
      <c r="C53" s="20"/>
      <c r="D53" s="5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51"/>
      <c r="AA53" s="20"/>
      <c r="AB53" s="20"/>
      <c r="AC53" s="5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51"/>
      <c r="AP53" s="20"/>
      <c r="AQ53" s="21"/>
    </row>
    <row r="54" spans="2:43" x14ac:dyDescent="0.3">
      <c r="B54" s="19"/>
      <c r="C54" s="20"/>
      <c r="D54" s="5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51"/>
      <c r="AA54" s="20"/>
      <c r="AB54" s="20"/>
      <c r="AC54" s="5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51"/>
      <c r="AP54" s="20"/>
      <c r="AQ54" s="21"/>
    </row>
    <row r="55" spans="2:43" x14ac:dyDescent="0.3">
      <c r="B55" s="19"/>
      <c r="C55" s="20"/>
      <c r="D55" s="5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51"/>
      <c r="AA55" s="20"/>
      <c r="AB55" s="20"/>
      <c r="AC55" s="5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51"/>
      <c r="AP55" s="20"/>
      <c r="AQ55" s="21"/>
    </row>
    <row r="56" spans="2:43" x14ac:dyDescent="0.3">
      <c r="B56" s="19"/>
      <c r="C56" s="20"/>
      <c r="D56" s="5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51"/>
      <c r="AA56" s="20"/>
      <c r="AB56" s="20"/>
      <c r="AC56" s="5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51"/>
      <c r="AP56" s="20"/>
      <c r="AQ56" s="21"/>
    </row>
    <row r="57" spans="2:43" x14ac:dyDescent="0.3">
      <c r="B57" s="19"/>
      <c r="C57" s="20"/>
      <c r="D57" s="5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51"/>
      <c r="AA57" s="20"/>
      <c r="AB57" s="20"/>
      <c r="AC57" s="5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51"/>
      <c r="AP57" s="20"/>
      <c r="AQ57" s="21"/>
    </row>
    <row r="58" spans="2:43" s="1" customFormat="1" ht="15" x14ac:dyDescent="0.25">
      <c r="B58" s="32"/>
      <c r="C58" s="33"/>
      <c r="D58" s="52" t="s">
        <v>52</v>
      </c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4" t="s">
        <v>53</v>
      </c>
      <c r="S58" s="53"/>
      <c r="T58" s="53"/>
      <c r="U58" s="53"/>
      <c r="V58" s="53"/>
      <c r="W58" s="53"/>
      <c r="X58" s="53"/>
      <c r="Y58" s="53"/>
      <c r="Z58" s="55"/>
      <c r="AA58" s="33"/>
      <c r="AB58" s="33"/>
      <c r="AC58" s="52" t="s">
        <v>52</v>
      </c>
      <c r="AD58" s="53"/>
      <c r="AE58" s="53"/>
      <c r="AF58" s="53"/>
      <c r="AG58" s="53"/>
      <c r="AH58" s="53"/>
      <c r="AI58" s="53"/>
      <c r="AJ58" s="53"/>
      <c r="AK58" s="53"/>
      <c r="AL58" s="53"/>
      <c r="AM58" s="54" t="s">
        <v>53</v>
      </c>
      <c r="AN58" s="53"/>
      <c r="AO58" s="55"/>
      <c r="AP58" s="33"/>
      <c r="AQ58" s="34"/>
    </row>
    <row r="59" spans="2:43" x14ac:dyDescent="0.3">
      <c r="B59" s="19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1"/>
    </row>
    <row r="60" spans="2:43" s="1" customFormat="1" ht="15" x14ac:dyDescent="0.25">
      <c r="B60" s="32"/>
      <c r="C60" s="33"/>
      <c r="D60" s="47" t="s">
        <v>54</v>
      </c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9"/>
      <c r="AA60" s="33"/>
      <c r="AB60" s="33"/>
      <c r="AC60" s="47" t="s">
        <v>55</v>
      </c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9"/>
      <c r="AP60" s="33"/>
      <c r="AQ60" s="34"/>
    </row>
    <row r="61" spans="2:43" x14ac:dyDescent="0.3">
      <c r="B61" s="19"/>
      <c r="C61" s="20"/>
      <c r="D61" s="5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51"/>
      <c r="AA61" s="20"/>
      <c r="AB61" s="20"/>
      <c r="AC61" s="5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51"/>
      <c r="AP61" s="20"/>
      <c r="AQ61" s="21"/>
    </row>
    <row r="62" spans="2:43" x14ac:dyDescent="0.3">
      <c r="B62" s="19"/>
      <c r="C62" s="20"/>
      <c r="D62" s="5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51"/>
      <c r="AA62" s="20"/>
      <c r="AB62" s="20"/>
      <c r="AC62" s="5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51"/>
      <c r="AP62" s="20"/>
      <c r="AQ62" s="21"/>
    </row>
    <row r="63" spans="2:43" x14ac:dyDescent="0.3">
      <c r="B63" s="19"/>
      <c r="C63" s="20"/>
      <c r="D63" s="5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51"/>
      <c r="AA63" s="20"/>
      <c r="AB63" s="20"/>
      <c r="AC63" s="5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51"/>
      <c r="AP63" s="20"/>
      <c r="AQ63" s="21"/>
    </row>
    <row r="64" spans="2:43" x14ac:dyDescent="0.3">
      <c r="B64" s="19"/>
      <c r="C64" s="20"/>
      <c r="D64" s="5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51"/>
      <c r="AA64" s="20"/>
      <c r="AB64" s="20"/>
      <c r="AC64" s="5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51"/>
      <c r="AP64" s="20"/>
      <c r="AQ64" s="21"/>
    </row>
    <row r="65" spans="2:43" x14ac:dyDescent="0.3">
      <c r="B65" s="19"/>
      <c r="C65" s="20"/>
      <c r="D65" s="5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51"/>
      <c r="AA65" s="20"/>
      <c r="AB65" s="20"/>
      <c r="AC65" s="5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51"/>
      <c r="AP65" s="20"/>
      <c r="AQ65" s="21"/>
    </row>
    <row r="66" spans="2:43" x14ac:dyDescent="0.3">
      <c r="B66" s="19"/>
      <c r="C66" s="20"/>
      <c r="D66" s="5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51"/>
      <c r="AA66" s="20"/>
      <c r="AB66" s="20"/>
      <c r="AC66" s="5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51"/>
      <c r="AP66" s="20"/>
      <c r="AQ66" s="21"/>
    </row>
    <row r="67" spans="2:43" x14ac:dyDescent="0.3">
      <c r="B67" s="19"/>
      <c r="C67" s="20"/>
      <c r="D67" s="5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51"/>
      <c r="AA67" s="20"/>
      <c r="AB67" s="20"/>
      <c r="AC67" s="5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51"/>
      <c r="AP67" s="20"/>
      <c r="AQ67" s="21"/>
    </row>
    <row r="68" spans="2:43" x14ac:dyDescent="0.3">
      <c r="B68" s="19"/>
      <c r="C68" s="20"/>
      <c r="D68" s="5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51"/>
      <c r="AA68" s="20"/>
      <c r="AB68" s="20"/>
      <c r="AC68" s="5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51"/>
      <c r="AP68" s="20"/>
      <c r="AQ68" s="21"/>
    </row>
    <row r="69" spans="2:43" s="1" customFormat="1" ht="15" x14ac:dyDescent="0.25">
      <c r="B69" s="32"/>
      <c r="C69" s="33"/>
      <c r="D69" s="52" t="s">
        <v>52</v>
      </c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4" t="s">
        <v>53</v>
      </c>
      <c r="S69" s="53"/>
      <c r="T69" s="53"/>
      <c r="U69" s="53"/>
      <c r="V69" s="53"/>
      <c r="W69" s="53"/>
      <c r="X69" s="53"/>
      <c r="Y69" s="53"/>
      <c r="Z69" s="55"/>
      <c r="AA69" s="33"/>
      <c r="AB69" s="33"/>
      <c r="AC69" s="52" t="s">
        <v>52</v>
      </c>
      <c r="AD69" s="53"/>
      <c r="AE69" s="53"/>
      <c r="AF69" s="53"/>
      <c r="AG69" s="53"/>
      <c r="AH69" s="53"/>
      <c r="AI69" s="53"/>
      <c r="AJ69" s="53"/>
      <c r="AK69" s="53"/>
      <c r="AL69" s="53"/>
      <c r="AM69" s="54" t="s">
        <v>53</v>
      </c>
      <c r="AN69" s="53"/>
      <c r="AO69" s="55"/>
      <c r="AP69" s="33"/>
      <c r="AQ69" s="34"/>
    </row>
    <row r="70" spans="2:43" s="1" customFormat="1" ht="6.95" customHeight="1" x14ac:dyDescent="0.25">
      <c r="B70" s="32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4"/>
    </row>
    <row r="71" spans="2:43" s="1" customFormat="1" ht="6.95" customHeight="1" x14ac:dyDescent="0.25">
      <c r="B71" s="56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  <c r="AH71" s="57"/>
      <c r="AI71" s="57"/>
      <c r="AJ71" s="57"/>
      <c r="AK71" s="57"/>
      <c r="AL71" s="57"/>
      <c r="AM71" s="57"/>
      <c r="AN71" s="57"/>
      <c r="AO71" s="57"/>
      <c r="AP71" s="57"/>
      <c r="AQ71" s="58"/>
    </row>
    <row r="75" spans="2:43" s="1" customFormat="1" ht="6.95" customHeight="1" x14ac:dyDescent="0.25">
      <c r="B75" s="59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  <c r="AE75" s="60"/>
      <c r="AF75" s="60"/>
      <c r="AG75" s="60"/>
      <c r="AH75" s="60"/>
      <c r="AI75" s="60"/>
      <c r="AJ75" s="60"/>
      <c r="AK75" s="60"/>
      <c r="AL75" s="60"/>
      <c r="AM75" s="60"/>
      <c r="AN75" s="60"/>
      <c r="AO75" s="60"/>
      <c r="AP75" s="60"/>
      <c r="AQ75" s="61"/>
    </row>
    <row r="76" spans="2:43" s="1" customFormat="1" ht="36.950000000000003" customHeight="1" x14ac:dyDescent="0.25">
      <c r="B76" s="32"/>
      <c r="C76" s="221" t="s">
        <v>56</v>
      </c>
      <c r="D76" s="196"/>
      <c r="E76" s="196"/>
      <c r="F76" s="196"/>
      <c r="G76" s="196"/>
      <c r="H76" s="196"/>
      <c r="I76" s="196"/>
      <c r="J76" s="196"/>
      <c r="K76" s="196"/>
      <c r="L76" s="196"/>
      <c r="M76" s="196"/>
      <c r="N76" s="196"/>
      <c r="O76" s="196"/>
      <c r="P76" s="196"/>
      <c r="Q76" s="196"/>
      <c r="R76" s="196"/>
      <c r="S76" s="196"/>
      <c r="T76" s="196"/>
      <c r="U76" s="196"/>
      <c r="V76" s="196"/>
      <c r="W76" s="196"/>
      <c r="X76" s="196"/>
      <c r="Y76" s="196"/>
      <c r="Z76" s="196"/>
      <c r="AA76" s="196"/>
      <c r="AB76" s="196"/>
      <c r="AC76" s="196"/>
      <c r="AD76" s="196"/>
      <c r="AE76" s="196"/>
      <c r="AF76" s="196"/>
      <c r="AG76" s="196"/>
      <c r="AH76" s="196"/>
      <c r="AI76" s="196"/>
      <c r="AJ76" s="196"/>
      <c r="AK76" s="196"/>
      <c r="AL76" s="196"/>
      <c r="AM76" s="196"/>
      <c r="AN76" s="196"/>
      <c r="AO76" s="196"/>
      <c r="AP76" s="196"/>
      <c r="AQ76" s="34"/>
    </row>
    <row r="77" spans="2:43" s="3" customFormat="1" ht="14.45" customHeight="1" x14ac:dyDescent="0.25">
      <c r="B77" s="62"/>
      <c r="C77" s="27" t="s">
        <v>12</v>
      </c>
      <c r="D77" s="63"/>
      <c r="E77" s="63"/>
      <c r="F77" s="63"/>
      <c r="G77" s="63"/>
      <c r="H77" s="63"/>
      <c r="I77" s="63"/>
      <c r="J77" s="63"/>
      <c r="K77" s="63"/>
      <c r="L77" s="63" t="str">
        <f>K5</f>
        <v>1181</v>
      </c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4"/>
    </row>
    <row r="78" spans="2:43" s="4" customFormat="1" ht="36.950000000000003" customHeight="1" x14ac:dyDescent="0.25">
      <c r="B78" s="65"/>
      <c r="C78" s="66" t="s">
        <v>15</v>
      </c>
      <c r="D78" s="67"/>
      <c r="E78" s="67"/>
      <c r="F78" s="67"/>
      <c r="G78" s="67"/>
      <c r="H78" s="67"/>
      <c r="I78" s="67"/>
      <c r="J78" s="67"/>
      <c r="K78" s="67"/>
      <c r="L78" s="204" t="str">
        <f>K6</f>
        <v>Stavebné úpravy a opravy vstupnej chodby bloku B ZŠ Sadová</v>
      </c>
      <c r="M78" s="205"/>
      <c r="N78" s="205"/>
      <c r="O78" s="205"/>
      <c r="P78" s="205"/>
      <c r="Q78" s="205"/>
      <c r="R78" s="205"/>
      <c r="S78" s="205"/>
      <c r="T78" s="205"/>
      <c r="U78" s="205"/>
      <c r="V78" s="205"/>
      <c r="W78" s="205"/>
      <c r="X78" s="205"/>
      <c r="Y78" s="205"/>
      <c r="Z78" s="205"/>
      <c r="AA78" s="205"/>
      <c r="AB78" s="205"/>
      <c r="AC78" s="205"/>
      <c r="AD78" s="205"/>
      <c r="AE78" s="205"/>
      <c r="AF78" s="205"/>
      <c r="AG78" s="205"/>
      <c r="AH78" s="205"/>
      <c r="AI78" s="205"/>
      <c r="AJ78" s="205"/>
      <c r="AK78" s="205"/>
      <c r="AL78" s="205"/>
      <c r="AM78" s="205"/>
      <c r="AN78" s="205"/>
      <c r="AO78" s="205"/>
      <c r="AP78" s="67"/>
      <c r="AQ78" s="68"/>
    </row>
    <row r="79" spans="2:43" s="1" customFormat="1" ht="6.95" customHeight="1" x14ac:dyDescent="0.25">
      <c r="B79" s="32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4"/>
    </row>
    <row r="80" spans="2:43" s="1" customFormat="1" ht="15" x14ac:dyDescent="0.25">
      <c r="B80" s="32"/>
      <c r="C80" s="27" t="s">
        <v>20</v>
      </c>
      <c r="D80" s="33"/>
      <c r="E80" s="33"/>
      <c r="F80" s="33"/>
      <c r="G80" s="33"/>
      <c r="H80" s="33"/>
      <c r="I80" s="33"/>
      <c r="J80" s="33"/>
      <c r="K80" s="33"/>
      <c r="L80" s="69" t="str">
        <f>IF(K8="","",K8)</f>
        <v>Senica</v>
      </c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27" t="s">
        <v>22</v>
      </c>
      <c r="AJ80" s="33"/>
      <c r="AK80" s="33"/>
      <c r="AL80" s="33"/>
      <c r="AM80" s="70" t="str">
        <f xml:space="preserve"> IF(AN8= "","",AN8)</f>
        <v>14. 4. 2016</v>
      </c>
      <c r="AN80" s="33"/>
      <c r="AO80" s="33"/>
      <c r="AP80" s="33"/>
      <c r="AQ80" s="34"/>
    </row>
    <row r="81" spans="1:89" s="1" customFormat="1" ht="6.95" customHeight="1" x14ac:dyDescent="0.25">
      <c r="B81" s="32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4"/>
    </row>
    <row r="82" spans="1:89" s="1" customFormat="1" ht="15" x14ac:dyDescent="0.25">
      <c r="B82" s="32"/>
      <c r="C82" s="27" t="s">
        <v>24</v>
      </c>
      <c r="D82" s="33"/>
      <c r="E82" s="33"/>
      <c r="F82" s="33"/>
      <c r="G82" s="33"/>
      <c r="H82" s="33"/>
      <c r="I82" s="33"/>
      <c r="J82" s="33"/>
      <c r="K82" s="33"/>
      <c r="L82" s="63" t="str">
        <f>IF(E11= "","",E11)</f>
        <v>ZŠ Sadová ul. Senica</v>
      </c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27" t="s">
        <v>30</v>
      </c>
      <c r="AJ82" s="33"/>
      <c r="AK82" s="33"/>
      <c r="AL82" s="33"/>
      <c r="AM82" s="206" t="str">
        <f>IF(E17="","",E17)</f>
        <v>Ing.arch. Martin Čonka</v>
      </c>
      <c r="AN82" s="196"/>
      <c r="AO82" s="196"/>
      <c r="AP82" s="196"/>
      <c r="AQ82" s="34"/>
      <c r="AS82" s="207" t="s">
        <v>57</v>
      </c>
      <c r="AT82" s="208"/>
      <c r="AU82" s="48"/>
      <c r="AV82" s="48"/>
      <c r="AW82" s="48"/>
      <c r="AX82" s="48"/>
      <c r="AY82" s="48"/>
      <c r="AZ82" s="48"/>
      <c r="BA82" s="48"/>
      <c r="BB82" s="48"/>
      <c r="BC82" s="48"/>
      <c r="BD82" s="49"/>
    </row>
    <row r="83" spans="1:89" s="1" customFormat="1" ht="15" x14ac:dyDescent="0.25">
      <c r="B83" s="32"/>
      <c r="C83" s="27" t="s">
        <v>28</v>
      </c>
      <c r="D83" s="33"/>
      <c r="E83" s="33"/>
      <c r="F83" s="33"/>
      <c r="G83" s="33"/>
      <c r="H83" s="33"/>
      <c r="I83" s="33"/>
      <c r="J83" s="33"/>
      <c r="K83" s="33"/>
      <c r="L83" s="63" t="str">
        <f>IF(E14= "Vyplň údaj","",E14)</f>
        <v/>
      </c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27" t="s">
        <v>34</v>
      </c>
      <c r="AJ83" s="33"/>
      <c r="AK83" s="33"/>
      <c r="AL83" s="33"/>
      <c r="AM83" s="206" t="str">
        <f>IF(E20="","",E20)</f>
        <v>Ing. Juraj Havetta</v>
      </c>
      <c r="AN83" s="196"/>
      <c r="AO83" s="196"/>
      <c r="AP83" s="196"/>
      <c r="AQ83" s="34"/>
      <c r="AS83" s="209"/>
      <c r="AT83" s="196"/>
      <c r="AU83" s="33"/>
      <c r="AV83" s="33"/>
      <c r="AW83" s="33"/>
      <c r="AX83" s="33"/>
      <c r="AY83" s="33"/>
      <c r="AZ83" s="33"/>
      <c r="BA83" s="33"/>
      <c r="BB83" s="33"/>
      <c r="BC83" s="33"/>
      <c r="BD83" s="72"/>
    </row>
    <row r="84" spans="1:89" s="1" customFormat="1" ht="10.9" customHeight="1" x14ac:dyDescent="0.25"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4"/>
      <c r="AS84" s="209"/>
      <c r="AT84" s="196"/>
      <c r="AU84" s="33"/>
      <c r="AV84" s="33"/>
      <c r="AW84" s="33"/>
      <c r="AX84" s="33"/>
      <c r="AY84" s="33"/>
      <c r="AZ84" s="33"/>
      <c r="BA84" s="33"/>
      <c r="BB84" s="33"/>
      <c r="BC84" s="33"/>
      <c r="BD84" s="72"/>
    </row>
    <row r="85" spans="1:89" s="1" customFormat="1" ht="29.25" customHeight="1" x14ac:dyDescent="0.25">
      <c r="B85" s="32"/>
      <c r="C85" s="210" t="s">
        <v>58</v>
      </c>
      <c r="D85" s="211"/>
      <c r="E85" s="211"/>
      <c r="F85" s="211"/>
      <c r="G85" s="211"/>
      <c r="H85" s="73"/>
      <c r="I85" s="212" t="s">
        <v>59</v>
      </c>
      <c r="J85" s="211"/>
      <c r="K85" s="211"/>
      <c r="L85" s="211"/>
      <c r="M85" s="211"/>
      <c r="N85" s="211"/>
      <c r="O85" s="211"/>
      <c r="P85" s="211"/>
      <c r="Q85" s="211"/>
      <c r="R85" s="211"/>
      <c r="S85" s="211"/>
      <c r="T85" s="211"/>
      <c r="U85" s="211"/>
      <c r="V85" s="211"/>
      <c r="W85" s="211"/>
      <c r="X85" s="211"/>
      <c r="Y85" s="211"/>
      <c r="Z85" s="211"/>
      <c r="AA85" s="211"/>
      <c r="AB85" s="211"/>
      <c r="AC85" s="211"/>
      <c r="AD85" s="211"/>
      <c r="AE85" s="211"/>
      <c r="AF85" s="211"/>
      <c r="AG85" s="212" t="s">
        <v>60</v>
      </c>
      <c r="AH85" s="211"/>
      <c r="AI85" s="211"/>
      <c r="AJ85" s="211"/>
      <c r="AK85" s="211"/>
      <c r="AL85" s="211"/>
      <c r="AM85" s="211"/>
      <c r="AN85" s="212" t="s">
        <v>61</v>
      </c>
      <c r="AO85" s="211"/>
      <c r="AP85" s="213"/>
      <c r="AQ85" s="34"/>
      <c r="AS85" s="74" t="s">
        <v>62</v>
      </c>
      <c r="AT85" s="75" t="s">
        <v>63</v>
      </c>
      <c r="AU85" s="75" t="s">
        <v>64</v>
      </c>
      <c r="AV85" s="75" t="s">
        <v>65</v>
      </c>
      <c r="AW85" s="75" t="s">
        <v>66</v>
      </c>
      <c r="AX85" s="75" t="s">
        <v>67</v>
      </c>
      <c r="AY85" s="75" t="s">
        <v>68</v>
      </c>
      <c r="AZ85" s="75" t="s">
        <v>69</v>
      </c>
      <c r="BA85" s="75" t="s">
        <v>70</v>
      </c>
      <c r="BB85" s="75" t="s">
        <v>71</v>
      </c>
      <c r="BC85" s="75" t="s">
        <v>72</v>
      </c>
      <c r="BD85" s="76" t="s">
        <v>73</v>
      </c>
    </row>
    <row r="86" spans="1:89" s="1" customFormat="1" ht="10.9" customHeight="1" x14ac:dyDescent="0.25">
      <c r="B86" s="32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4"/>
      <c r="AS86" s="77"/>
      <c r="AT86" s="48"/>
      <c r="AU86" s="48"/>
      <c r="AV86" s="48"/>
      <c r="AW86" s="48"/>
      <c r="AX86" s="48"/>
      <c r="AY86" s="48"/>
      <c r="AZ86" s="48"/>
      <c r="BA86" s="48"/>
      <c r="BB86" s="48"/>
      <c r="BC86" s="48"/>
      <c r="BD86" s="49"/>
    </row>
    <row r="87" spans="1:89" s="4" customFormat="1" ht="32.450000000000003" customHeight="1" x14ac:dyDescent="0.25">
      <c r="B87" s="65"/>
      <c r="C87" s="78" t="s">
        <v>74</v>
      </c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79"/>
      <c r="O87" s="79"/>
      <c r="P87" s="79"/>
      <c r="Q87" s="79"/>
      <c r="R87" s="79"/>
      <c r="S87" s="79"/>
      <c r="T87" s="79"/>
      <c r="U87" s="79"/>
      <c r="V87" s="79"/>
      <c r="W87" s="79"/>
      <c r="X87" s="79"/>
      <c r="Y87" s="79"/>
      <c r="Z87" s="79"/>
      <c r="AA87" s="79"/>
      <c r="AB87" s="79"/>
      <c r="AC87" s="79"/>
      <c r="AD87" s="79"/>
      <c r="AE87" s="79"/>
      <c r="AF87" s="79"/>
      <c r="AG87" s="199">
        <f>ROUND(AG88,2)</f>
        <v>0</v>
      </c>
      <c r="AH87" s="199"/>
      <c r="AI87" s="199"/>
      <c r="AJ87" s="199"/>
      <c r="AK87" s="199"/>
      <c r="AL87" s="199"/>
      <c r="AM87" s="199"/>
      <c r="AN87" s="200">
        <f>SUM(AG87,AT87)</f>
        <v>0</v>
      </c>
      <c r="AO87" s="200"/>
      <c r="AP87" s="200"/>
      <c r="AQ87" s="68"/>
      <c r="AS87" s="80">
        <f>ROUND(AS88,2)</f>
        <v>0</v>
      </c>
      <c r="AT87" s="81">
        <f>ROUND(SUM(AV87:AW87),2)</f>
        <v>0</v>
      </c>
      <c r="AU87" s="82">
        <f>ROUND(AU88,5)</f>
        <v>0</v>
      </c>
      <c r="AV87" s="81">
        <f>ROUND(AZ87*L31,2)</f>
        <v>0</v>
      </c>
      <c r="AW87" s="81">
        <f>ROUND(BA87*L32,2)</f>
        <v>0</v>
      </c>
      <c r="AX87" s="81">
        <f>ROUND(BB87*L31,2)</f>
        <v>0</v>
      </c>
      <c r="AY87" s="81">
        <f>ROUND(BC87*L32,2)</f>
        <v>0</v>
      </c>
      <c r="AZ87" s="81">
        <f>ROUND(AZ88,2)</f>
        <v>0</v>
      </c>
      <c r="BA87" s="81">
        <f>ROUND(BA88,2)</f>
        <v>0</v>
      </c>
      <c r="BB87" s="81">
        <f>ROUND(BB88,2)</f>
        <v>0</v>
      </c>
      <c r="BC87" s="81">
        <f>ROUND(BC88,2)</f>
        <v>0</v>
      </c>
      <c r="BD87" s="83">
        <f>ROUND(BD88,2)</f>
        <v>0</v>
      </c>
      <c r="BS87" s="84" t="s">
        <v>75</v>
      </c>
      <c r="BT87" s="84" t="s">
        <v>76</v>
      </c>
      <c r="BV87" s="84" t="s">
        <v>77</v>
      </c>
      <c r="BW87" s="84" t="s">
        <v>78</v>
      </c>
      <c r="BX87" s="84" t="s">
        <v>79</v>
      </c>
    </row>
    <row r="88" spans="1:89" s="5" customFormat="1" ht="27.4" customHeight="1" x14ac:dyDescent="0.25">
      <c r="A88" s="186" t="s">
        <v>780</v>
      </c>
      <c r="B88" s="85"/>
      <c r="C88" s="86"/>
      <c r="D88" s="203" t="s">
        <v>13</v>
      </c>
      <c r="E88" s="202"/>
      <c r="F88" s="202"/>
      <c r="G88" s="202"/>
      <c r="H88" s="202"/>
      <c r="I88" s="87"/>
      <c r="J88" s="203" t="s">
        <v>16</v>
      </c>
      <c r="K88" s="202"/>
      <c r="L88" s="202"/>
      <c r="M88" s="202"/>
      <c r="N88" s="202"/>
      <c r="O88" s="202"/>
      <c r="P88" s="202"/>
      <c r="Q88" s="202"/>
      <c r="R88" s="202"/>
      <c r="S88" s="202"/>
      <c r="T88" s="202"/>
      <c r="U88" s="202"/>
      <c r="V88" s="202"/>
      <c r="W88" s="202"/>
      <c r="X88" s="202"/>
      <c r="Y88" s="202"/>
      <c r="Z88" s="202"/>
      <c r="AA88" s="202"/>
      <c r="AB88" s="202"/>
      <c r="AC88" s="202"/>
      <c r="AD88" s="202"/>
      <c r="AE88" s="202"/>
      <c r="AF88" s="202"/>
      <c r="AG88" s="201">
        <f>'1181 - Stavebné úpravy a ...'!M29</f>
        <v>0</v>
      </c>
      <c r="AH88" s="202"/>
      <c r="AI88" s="202"/>
      <c r="AJ88" s="202"/>
      <c r="AK88" s="202"/>
      <c r="AL88" s="202"/>
      <c r="AM88" s="202"/>
      <c r="AN88" s="201">
        <f>SUM(AG88,AT88)</f>
        <v>0</v>
      </c>
      <c r="AO88" s="202"/>
      <c r="AP88" s="202"/>
      <c r="AQ88" s="88"/>
      <c r="AS88" s="89">
        <f>'1181 - Stavebné úpravy a ...'!M27</f>
        <v>0</v>
      </c>
      <c r="AT88" s="90">
        <f>ROUND(SUM(AV88:AW88),2)</f>
        <v>0</v>
      </c>
      <c r="AU88" s="91">
        <f>'1181 - Stavebné úpravy a ...'!W130</f>
        <v>0</v>
      </c>
      <c r="AV88" s="90">
        <f>'1181 - Stavebné úpravy a ...'!M31</f>
        <v>0</v>
      </c>
      <c r="AW88" s="90">
        <f>'1181 - Stavebné úpravy a ...'!M32</f>
        <v>0</v>
      </c>
      <c r="AX88" s="90">
        <f>'1181 - Stavebné úpravy a ...'!M33</f>
        <v>0</v>
      </c>
      <c r="AY88" s="90">
        <f>'1181 - Stavebné úpravy a ...'!M34</f>
        <v>0</v>
      </c>
      <c r="AZ88" s="90">
        <f>'1181 - Stavebné úpravy a ...'!H31</f>
        <v>0</v>
      </c>
      <c r="BA88" s="90">
        <f>'1181 - Stavebné úpravy a ...'!H32</f>
        <v>0</v>
      </c>
      <c r="BB88" s="90">
        <f>'1181 - Stavebné úpravy a ...'!H33</f>
        <v>0</v>
      </c>
      <c r="BC88" s="90">
        <f>'1181 - Stavebné úpravy a ...'!H34</f>
        <v>0</v>
      </c>
      <c r="BD88" s="92">
        <f>'1181 - Stavebné úpravy a ...'!H35</f>
        <v>0</v>
      </c>
      <c r="BT88" s="93" t="s">
        <v>80</v>
      </c>
      <c r="BU88" s="93" t="s">
        <v>81</v>
      </c>
      <c r="BV88" s="93" t="s">
        <v>77</v>
      </c>
      <c r="BW88" s="93" t="s">
        <v>78</v>
      </c>
      <c r="BX88" s="93" t="s">
        <v>79</v>
      </c>
    </row>
    <row r="89" spans="1:89" x14ac:dyDescent="0.3">
      <c r="B89" s="19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1"/>
    </row>
    <row r="90" spans="1:89" s="1" customFormat="1" ht="30" customHeight="1" x14ac:dyDescent="0.25">
      <c r="B90" s="32"/>
      <c r="C90" s="78" t="s">
        <v>82</v>
      </c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200">
        <f>ROUND(SUM(AG91:AG94),2)</f>
        <v>0</v>
      </c>
      <c r="AH90" s="196"/>
      <c r="AI90" s="196"/>
      <c r="AJ90" s="196"/>
      <c r="AK90" s="196"/>
      <c r="AL90" s="196"/>
      <c r="AM90" s="196"/>
      <c r="AN90" s="200">
        <f>ROUND(SUM(AN91:AN94),2)</f>
        <v>0</v>
      </c>
      <c r="AO90" s="196"/>
      <c r="AP90" s="196"/>
      <c r="AQ90" s="34"/>
      <c r="AS90" s="74" t="s">
        <v>83</v>
      </c>
      <c r="AT90" s="75" t="s">
        <v>84</v>
      </c>
      <c r="AU90" s="75" t="s">
        <v>40</v>
      </c>
      <c r="AV90" s="76" t="s">
        <v>63</v>
      </c>
    </row>
    <row r="91" spans="1:89" s="1" customFormat="1" ht="19.899999999999999" customHeight="1" x14ac:dyDescent="0.25">
      <c r="B91" s="32"/>
      <c r="C91" s="33"/>
      <c r="D91" s="94" t="s">
        <v>85</v>
      </c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197">
        <f>ROUND(AG87*AS91,2)</f>
        <v>0</v>
      </c>
      <c r="AH91" s="196"/>
      <c r="AI91" s="196"/>
      <c r="AJ91" s="196"/>
      <c r="AK91" s="196"/>
      <c r="AL91" s="196"/>
      <c r="AM91" s="196"/>
      <c r="AN91" s="198">
        <f>ROUND(AG91+AV91,2)</f>
        <v>0</v>
      </c>
      <c r="AO91" s="196"/>
      <c r="AP91" s="196"/>
      <c r="AQ91" s="34"/>
      <c r="AS91" s="95">
        <v>0</v>
      </c>
      <c r="AT91" s="96" t="s">
        <v>86</v>
      </c>
      <c r="AU91" s="96" t="s">
        <v>41</v>
      </c>
      <c r="AV91" s="97">
        <f>ROUND(IF(AU91="základná",AG91*L31,IF(AU91="znížená",AG91*L32,0)),2)</f>
        <v>0</v>
      </c>
      <c r="BV91" s="15" t="s">
        <v>87</v>
      </c>
      <c r="BY91" s="98">
        <f>IF(AU91="základná",AV91,0)</f>
        <v>0</v>
      </c>
      <c r="BZ91" s="98">
        <f>IF(AU91="znížená",AV91,0)</f>
        <v>0</v>
      </c>
      <c r="CA91" s="98">
        <v>0</v>
      </c>
      <c r="CB91" s="98">
        <v>0</v>
      </c>
      <c r="CC91" s="98">
        <v>0</v>
      </c>
      <c r="CD91" s="98">
        <f>IF(AU91="základná",AG91,0)</f>
        <v>0</v>
      </c>
      <c r="CE91" s="98">
        <f>IF(AU91="znížená",AG91,0)</f>
        <v>0</v>
      </c>
      <c r="CF91" s="98">
        <f>IF(AU91="zákl. prenesená",AG91,0)</f>
        <v>0</v>
      </c>
      <c r="CG91" s="98">
        <f>IF(AU91="zníž. prenesená",AG91,0)</f>
        <v>0</v>
      </c>
      <c r="CH91" s="98">
        <f>IF(AU91="nulová",AG91,0)</f>
        <v>0</v>
      </c>
      <c r="CI91" s="15">
        <f>IF(AU91="základná",1,IF(AU91="znížená",2,IF(AU91="zákl. prenesená",4,IF(AU91="zníž. prenesená",5,3))))</f>
        <v>1</v>
      </c>
      <c r="CJ91" s="15">
        <f>IF(AT91="stavebná časť",1,IF(8891="investičná časť",2,3))</f>
        <v>1</v>
      </c>
      <c r="CK91" s="15" t="str">
        <f>IF(D91="Vyplň vlastné","","x")</f>
        <v>x</v>
      </c>
    </row>
    <row r="92" spans="1:89" s="1" customFormat="1" ht="19.899999999999999" customHeight="1" x14ac:dyDescent="0.25">
      <c r="B92" s="32"/>
      <c r="C92" s="33"/>
      <c r="D92" s="195" t="s">
        <v>88</v>
      </c>
      <c r="E92" s="196"/>
      <c r="F92" s="196"/>
      <c r="G92" s="196"/>
      <c r="H92" s="196"/>
      <c r="I92" s="196"/>
      <c r="J92" s="196"/>
      <c r="K92" s="196"/>
      <c r="L92" s="196"/>
      <c r="M92" s="196"/>
      <c r="N92" s="196"/>
      <c r="O92" s="196"/>
      <c r="P92" s="196"/>
      <c r="Q92" s="196"/>
      <c r="R92" s="196"/>
      <c r="S92" s="196"/>
      <c r="T92" s="196"/>
      <c r="U92" s="196"/>
      <c r="V92" s="196"/>
      <c r="W92" s="196"/>
      <c r="X92" s="196"/>
      <c r="Y92" s="196"/>
      <c r="Z92" s="196"/>
      <c r="AA92" s="196"/>
      <c r="AB92" s="196"/>
      <c r="AC92" s="33"/>
      <c r="AD92" s="33"/>
      <c r="AE92" s="33"/>
      <c r="AF92" s="33"/>
      <c r="AG92" s="197">
        <f>AG87*AS92</f>
        <v>0</v>
      </c>
      <c r="AH92" s="196"/>
      <c r="AI92" s="196"/>
      <c r="AJ92" s="196"/>
      <c r="AK92" s="196"/>
      <c r="AL92" s="196"/>
      <c r="AM92" s="196"/>
      <c r="AN92" s="198">
        <f>AG92+AV92</f>
        <v>0</v>
      </c>
      <c r="AO92" s="196"/>
      <c r="AP92" s="196"/>
      <c r="AQ92" s="34"/>
      <c r="AS92" s="99">
        <v>0</v>
      </c>
      <c r="AT92" s="100" t="s">
        <v>86</v>
      </c>
      <c r="AU92" s="100" t="s">
        <v>41</v>
      </c>
      <c r="AV92" s="101">
        <f>ROUND(IF(AU92="nulová",0,IF(OR(AU92="základná",AU92="zákl. prenesená"),AG92*L31,AG92*L32)),2)</f>
        <v>0</v>
      </c>
      <c r="BV92" s="15" t="s">
        <v>89</v>
      </c>
      <c r="BY92" s="98">
        <f>IF(AU92="základná",AV92,0)</f>
        <v>0</v>
      </c>
      <c r="BZ92" s="98">
        <f>IF(AU92="znížená",AV92,0)</f>
        <v>0</v>
      </c>
      <c r="CA92" s="98">
        <f>IF(AU92="zákl. prenesená",AV92,0)</f>
        <v>0</v>
      </c>
      <c r="CB92" s="98">
        <f>IF(AU92="zníž. prenesená",AV92,0)</f>
        <v>0</v>
      </c>
      <c r="CC92" s="98">
        <f>IF(AU92="nulová",AV92,0)</f>
        <v>0</v>
      </c>
      <c r="CD92" s="98">
        <f>IF(AU92="základná",AG92,0)</f>
        <v>0</v>
      </c>
      <c r="CE92" s="98">
        <f>IF(AU92="znížená",AG92,0)</f>
        <v>0</v>
      </c>
      <c r="CF92" s="98">
        <f>IF(AU92="zákl. prenesená",AG92,0)</f>
        <v>0</v>
      </c>
      <c r="CG92" s="98">
        <f>IF(AU92="zníž. prenesená",AG92,0)</f>
        <v>0</v>
      </c>
      <c r="CH92" s="98">
        <f>IF(AU92="nulová",AG92,0)</f>
        <v>0</v>
      </c>
      <c r="CI92" s="15">
        <f>IF(AU92="základná",1,IF(AU92="znížená",2,IF(AU92="zákl. prenesená",4,IF(AU92="zníž. prenesená",5,3))))</f>
        <v>1</v>
      </c>
      <c r="CJ92" s="15">
        <f>IF(AT92="stavebná časť",1,IF(8892="investičná časť",2,3))</f>
        <v>1</v>
      </c>
      <c r="CK92" s="15" t="str">
        <f>IF(D92="Vyplň vlastné","","x")</f>
        <v/>
      </c>
    </row>
    <row r="93" spans="1:89" s="1" customFormat="1" ht="19.899999999999999" customHeight="1" x14ac:dyDescent="0.25">
      <c r="B93" s="32"/>
      <c r="C93" s="33"/>
      <c r="D93" s="195" t="s">
        <v>88</v>
      </c>
      <c r="E93" s="196"/>
      <c r="F93" s="196"/>
      <c r="G93" s="196"/>
      <c r="H93" s="196"/>
      <c r="I93" s="196"/>
      <c r="J93" s="196"/>
      <c r="K93" s="196"/>
      <c r="L93" s="196"/>
      <c r="M93" s="196"/>
      <c r="N93" s="196"/>
      <c r="O93" s="196"/>
      <c r="P93" s="196"/>
      <c r="Q93" s="196"/>
      <c r="R93" s="196"/>
      <c r="S93" s="196"/>
      <c r="T93" s="196"/>
      <c r="U93" s="196"/>
      <c r="V93" s="196"/>
      <c r="W93" s="196"/>
      <c r="X93" s="196"/>
      <c r="Y93" s="196"/>
      <c r="Z93" s="196"/>
      <c r="AA93" s="196"/>
      <c r="AB93" s="196"/>
      <c r="AC93" s="33"/>
      <c r="AD93" s="33"/>
      <c r="AE93" s="33"/>
      <c r="AF93" s="33"/>
      <c r="AG93" s="197">
        <f>AG87*AS93</f>
        <v>0</v>
      </c>
      <c r="AH93" s="196"/>
      <c r="AI93" s="196"/>
      <c r="AJ93" s="196"/>
      <c r="AK93" s="196"/>
      <c r="AL93" s="196"/>
      <c r="AM93" s="196"/>
      <c r="AN93" s="198">
        <f>AG93+AV93</f>
        <v>0</v>
      </c>
      <c r="AO93" s="196"/>
      <c r="AP93" s="196"/>
      <c r="AQ93" s="34"/>
      <c r="AS93" s="99">
        <v>0</v>
      </c>
      <c r="AT93" s="100" t="s">
        <v>86</v>
      </c>
      <c r="AU93" s="100" t="s">
        <v>41</v>
      </c>
      <c r="AV93" s="101">
        <f>ROUND(IF(AU93="nulová",0,IF(OR(AU93="základná",AU93="zákl. prenesená"),AG93*L31,AG93*L32)),2)</f>
        <v>0</v>
      </c>
      <c r="BV93" s="15" t="s">
        <v>89</v>
      </c>
      <c r="BY93" s="98">
        <f>IF(AU93="základná",AV93,0)</f>
        <v>0</v>
      </c>
      <c r="BZ93" s="98">
        <f>IF(AU93="znížená",AV93,0)</f>
        <v>0</v>
      </c>
      <c r="CA93" s="98">
        <f>IF(AU93="zákl. prenesená",AV93,0)</f>
        <v>0</v>
      </c>
      <c r="CB93" s="98">
        <f>IF(AU93="zníž. prenesená",AV93,0)</f>
        <v>0</v>
      </c>
      <c r="CC93" s="98">
        <f>IF(AU93="nulová",AV93,0)</f>
        <v>0</v>
      </c>
      <c r="CD93" s="98">
        <f>IF(AU93="základná",AG93,0)</f>
        <v>0</v>
      </c>
      <c r="CE93" s="98">
        <f>IF(AU93="znížená",AG93,0)</f>
        <v>0</v>
      </c>
      <c r="CF93" s="98">
        <f>IF(AU93="zákl. prenesená",AG93,0)</f>
        <v>0</v>
      </c>
      <c r="CG93" s="98">
        <f>IF(AU93="zníž. prenesená",AG93,0)</f>
        <v>0</v>
      </c>
      <c r="CH93" s="98">
        <f>IF(AU93="nulová",AG93,0)</f>
        <v>0</v>
      </c>
      <c r="CI93" s="15">
        <f>IF(AU93="základná",1,IF(AU93="znížená",2,IF(AU93="zákl. prenesená",4,IF(AU93="zníž. prenesená",5,3))))</f>
        <v>1</v>
      </c>
      <c r="CJ93" s="15">
        <f>IF(AT93="stavebná časť",1,IF(8893="investičná časť",2,3))</f>
        <v>1</v>
      </c>
      <c r="CK93" s="15" t="str">
        <f>IF(D93="Vyplň vlastné","","x")</f>
        <v/>
      </c>
    </row>
    <row r="94" spans="1:89" s="1" customFormat="1" ht="19.899999999999999" customHeight="1" x14ac:dyDescent="0.25">
      <c r="B94" s="32"/>
      <c r="C94" s="33"/>
      <c r="D94" s="195" t="s">
        <v>88</v>
      </c>
      <c r="E94" s="196"/>
      <c r="F94" s="196"/>
      <c r="G94" s="196"/>
      <c r="H94" s="196"/>
      <c r="I94" s="196"/>
      <c r="J94" s="196"/>
      <c r="K94" s="196"/>
      <c r="L94" s="196"/>
      <c r="M94" s="196"/>
      <c r="N94" s="196"/>
      <c r="O94" s="196"/>
      <c r="P94" s="196"/>
      <c r="Q94" s="196"/>
      <c r="R94" s="196"/>
      <c r="S94" s="196"/>
      <c r="T94" s="196"/>
      <c r="U94" s="196"/>
      <c r="V94" s="196"/>
      <c r="W94" s="196"/>
      <c r="X94" s="196"/>
      <c r="Y94" s="196"/>
      <c r="Z94" s="196"/>
      <c r="AA94" s="196"/>
      <c r="AB94" s="196"/>
      <c r="AC94" s="33"/>
      <c r="AD94" s="33"/>
      <c r="AE94" s="33"/>
      <c r="AF94" s="33"/>
      <c r="AG94" s="197">
        <f>AG87*AS94</f>
        <v>0</v>
      </c>
      <c r="AH94" s="196"/>
      <c r="AI94" s="196"/>
      <c r="AJ94" s="196"/>
      <c r="AK94" s="196"/>
      <c r="AL94" s="196"/>
      <c r="AM94" s="196"/>
      <c r="AN94" s="198">
        <f>AG94+AV94</f>
        <v>0</v>
      </c>
      <c r="AO94" s="196"/>
      <c r="AP94" s="196"/>
      <c r="AQ94" s="34"/>
      <c r="AS94" s="102">
        <v>0</v>
      </c>
      <c r="AT94" s="103" t="s">
        <v>86</v>
      </c>
      <c r="AU94" s="103" t="s">
        <v>41</v>
      </c>
      <c r="AV94" s="104">
        <f>ROUND(IF(AU94="nulová",0,IF(OR(AU94="základná",AU94="zákl. prenesená"),AG94*L31,AG94*L32)),2)</f>
        <v>0</v>
      </c>
      <c r="BV94" s="15" t="s">
        <v>89</v>
      </c>
      <c r="BY94" s="98">
        <f>IF(AU94="základná",AV94,0)</f>
        <v>0</v>
      </c>
      <c r="BZ94" s="98">
        <f>IF(AU94="znížená",AV94,0)</f>
        <v>0</v>
      </c>
      <c r="CA94" s="98">
        <f>IF(AU94="zákl. prenesená",AV94,0)</f>
        <v>0</v>
      </c>
      <c r="CB94" s="98">
        <f>IF(AU94="zníž. prenesená",AV94,0)</f>
        <v>0</v>
      </c>
      <c r="CC94" s="98">
        <f>IF(AU94="nulová",AV94,0)</f>
        <v>0</v>
      </c>
      <c r="CD94" s="98">
        <f>IF(AU94="základná",AG94,0)</f>
        <v>0</v>
      </c>
      <c r="CE94" s="98">
        <f>IF(AU94="znížená",AG94,0)</f>
        <v>0</v>
      </c>
      <c r="CF94" s="98">
        <f>IF(AU94="zákl. prenesená",AG94,0)</f>
        <v>0</v>
      </c>
      <c r="CG94" s="98">
        <f>IF(AU94="zníž. prenesená",AG94,0)</f>
        <v>0</v>
      </c>
      <c r="CH94" s="98">
        <f>IF(AU94="nulová",AG94,0)</f>
        <v>0</v>
      </c>
      <c r="CI94" s="15">
        <f>IF(AU94="základná",1,IF(AU94="znížená",2,IF(AU94="zákl. prenesená",4,IF(AU94="zníž. prenesená",5,3))))</f>
        <v>1</v>
      </c>
      <c r="CJ94" s="15">
        <f>IF(AT94="stavebná časť",1,IF(8894="investičná časť",2,3))</f>
        <v>1</v>
      </c>
      <c r="CK94" s="15" t="str">
        <f>IF(D94="Vyplň vlastné","","x")</f>
        <v/>
      </c>
    </row>
    <row r="95" spans="1:89" s="1" customFormat="1" ht="10.9" customHeight="1" x14ac:dyDescent="0.25">
      <c r="B95" s="32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4"/>
    </row>
    <row r="96" spans="1:89" s="1" customFormat="1" ht="30" customHeight="1" x14ac:dyDescent="0.25">
      <c r="B96" s="32"/>
      <c r="C96" s="105" t="s">
        <v>90</v>
      </c>
      <c r="D96" s="106"/>
      <c r="E96" s="106"/>
      <c r="F96" s="106"/>
      <c r="G96" s="106"/>
      <c r="H96" s="106"/>
      <c r="I96" s="106"/>
      <c r="J96" s="106"/>
      <c r="K96" s="106"/>
      <c r="L96" s="106"/>
      <c r="M96" s="106"/>
      <c r="N96" s="106"/>
      <c r="O96" s="106"/>
      <c r="P96" s="106"/>
      <c r="Q96" s="106"/>
      <c r="R96" s="106"/>
      <c r="S96" s="106"/>
      <c r="T96" s="106"/>
      <c r="U96" s="106"/>
      <c r="V96" s="106"/>
      <c r="W96" s="106"/>
      <c r="X96" s="106"/>
      <c r="Y96" s="106"/>
      <c r="Z96" s="106"/>
      <c r="AA96" s="106"/>
      <c r="AB96" s="106"/>
      <c r="AC96" s="106"/>
      <c r="AD96" s="106"/>
      <c r="AE96" s="106"/>
      <c r="AF96" s="106"/>
      <c r="AG96" s="192">
        <f>ROUND(AG87+AG90,2)</f>
        <v>0</v>
      </c>
      <c r="AH96" s="192"/>
      <c r="AI96" s="192"/>
      <c r="AJ96" s="192"/>
      <c r="AK96" s="192"/>
      <c r="AL96" s="192"/>
      <c r="AM96" s="192"/>
      <c r="AN96" s="192">
        <f>AN87+AN90</f>
        <v>0</v>
      </c>
      <c r="AO96" s="192"/>
      <c r="AP96" s="192"/>
      <c r="AQ96" s="34"/>
    </row>
    <row r="97" spans="2:43" s="1" customFormat="1" ht="6.95" customHeight="1" x14ac:dyDescent="0.25">
      <c r="B97" s="56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7"/>
      <c r="AM97" s="57"/>
      <c r="AN97" s="57"/>
      <c r="AO97" s="57"/>
      <c r="AP97" s="57"/>
      <c r="AQ97" s="58"/>
    </row>
  </sheetData>
  <sheetProtection password="CC35" sheet="1" objects="1" scenarios="1" formatColumns="0" formatRows="0" sort="0" autoFilter="0"/>
  <mergeCells count="58">
    <mergeCell ref="C2:AP2"/>
    <mergeCell ref="C4:AP4"/>
    <mergeCell ref="BE5:BE34"/>
    <mergeCell ref="K5:AO5"/>
    <mergeCell ref="K6:AO6"/>
    <mergeCell ref="E14:AJ14"/>
    <mergeCell ref="E23:AN23"/>
    <mergeCell ref="AK26:AO26"/>
    <mergeCell ref="AK27:AO27"/>
    <mergeCell ref="AK29:AO29"/>
    <mergeCell ref="L31:O31"/>
    <mergeCell ref="W31:AE31"/>
    <mergeCell ref="AK31:AO31"/>
    <mergeCell ref="L32:O32"/>
    <mergeCell ref="W32:AE32"/>
    <mergeCell ref="AK32:AO32"/>
    <mergeCell ref="L33:O33"/>
    <mergeCell ref="W33:AE33"/>
    <mergeCell ref="AK33:AO33"/>
    <mergeCell ref="L34:O34"/>
    <mergeCell ref="W34:AE34"/>
    <mergeCell ref="AK34:AO34"/>
    <mergeCell ref="L35:O35"/>
    <mergeCell ref="W35:AE35"/>
    <mergeCell ref="AK35:AO35"/>
    <mergeCell ref="X37:AB37"/>
    <mergeCell ref="AK37:AO37"/>
    <mergeCell ref="C76:AP76"/>
    <mergeCell ref="L78:AO78"/>
    <mergeCell ref="AM82:AP82"/>
    <mergeCell ref="AS82:AT84"/>
    <mergeCell ref="AM83:AP83"/>
    <mergeCell ref="C85:G85"/>
    <mergeCell ref="I85:AF85"/>
    <mergeCell ref="AG85:AM85"/>
    <mergeCell ref="AN85:AP85"/>
    <mergeCell ref="AN88:AP88"/>
    <mergeCell ref="AG88:AM88"/>
    <mergeCell ref="D88:H88"/>
    <mergeCell ref="J88:AF88"/>
    <mergeCell ref="AG91:AM91"/>
    <mergeCell ref="AN91:AP91"/>
    <mergeCell ref="D92:AB92"/>
    <mergeCell ref="AG92:AM92"/>
    <mergeCell ref="AN92:AP92"/>
    <mergeCell ref="D93:AB93"/>
    <mergeCell ref="AG93:AM93"/>
    <mergeCell ref="AN93:AP93"/>
    <mergeCell ref="AG96:AM96"/>
    <mergeCell ref="AN96:AP96"/>
    <mergeCell ref="AR2:BE2"/>
    <mergeCell ref="D94:AB94"/>
    <mergeCell ref="AG94:AM94"/>
    <mergeCell ref="AN94:AP94"/>
    <mergeCell ref="AG87:AM87"/>
    <mergeCell ref="AN87:AP87"/>
    <mergeCell ref="AG90:AM90"/>
    <mergeCell ref="AN90:AP90"/>
  </mergeCells>
  <dataValidations count="2">
    <dataValidation type="list" allowBlank="1" showInputMessage="1" showErrorMessage="1" error="Povolené sú hodnoty základná, znížená, nulová." sqref="AU91:AU95">
      <formula1>"základná,znížená,nulová"</formula1>
    </dataValidation>
    <dataValidation type="list" allowBlank="1" showInputMessage="1" showErrorMessage="1" error="Povolené sú hodnoty stavebná časť, technologická časť, investičná časť." sqref="AT91:AT95">
      <formula1>"stavebná časť,technologická časť,investičná časť"</formula1>
    </dataValidation>
  </dataValidations>
  <hyperlinks>
    <hyperlink ref="K1:S1" location="C2" tooltip="Súhrnný list stavby" display="1) Súhrnný list stavby"/>
    <hyperlink ref="W1:AF1" location="C87" tooltip="Rekapitulácia objektov" display="2) Rekapitulácia objektov"/>
    <hyperlink ref="A88" location="'1181 - Stavebné úpravy a ...'!C2" tooltip="1181 - Stavebné úpravy a ..." display="/"/>
  </hyperlinks>
  <pageMargins left="0.58333331346511841" right="0.58333331346511841" top="0.5" bottom="0.46666666865348816" header="0" footer="0"/>
  <pageSetup paperSize="9" fitToHeight="100" orientation="portrait" blackAndWhite="1" errors="blank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BN375"/>
  <sheetViews>
    <sheetView showGridLines="0" workbookViewId="0">
      <pane ySplit="1" topLeftCell="A2" activePane="bottomLeft" state="frozen"/>
      <selection pane="bottomLeft"/>
    </sheetView>
  </sheetViews>
  <sheetFormatPr defaultColWidth="9.28515625" defaultRowHeight="13.5" x14ac:dyDescent="0.3"/>
  <cols>
    <col min="1" max="1" width="8.28515625" customWidth="1"/>
    <col min="2" max="2" width="1.7109375" customWidth="1"/>
    <col min="3" max="3" width="4.140625" customWidth="1"/>
    <col min="4" max="4" width="4.28515625" customWidth="1"/>
    <col min="5" max="5" width="17.140625" customWidth="1"/>
    <col min="6" max="7" width="11.140625" customWidth="1"/>
    <col min="8" max="8" width="12.42578125" customWidth="1"/>
    <col min="9" max="9" width="7" customWidth="1"/>
    <col min="10" max="10" width="5.140625" customWidth="1"/>
    <col min="11" max="11" width="11.42578125" customWidth="1"/>
    <col min="12" max="12" width="12" customWidth="1"/>
    <col min="13" max="14" width="6" customWidth="1"/>
    <col min="15" max="15" width="2" customWidth="1"/>
    <col min="16" max="16" width="12.42578125" customWidth="1"/>
    <col min="17" max="17" width="4.140625" customWidth="1"/>
    <col min="18" max="18" width="1.7109375" customWidth="1"/>
    <col min="19" max="19" width="8.140625" customWidth="1"/>
    <col min="20" max="20" width="29.7109375" hidden="1" customWidth="1"/>
    <col min="21" max="21" width="16.28515625" hidden="1" customWidth="1"/>
    <col min="22" max="22" width="12.28515625" hidden="1" customWidth="1"/>
    <col min="23" max="23" width="16.28515625" hidden="1" customWidth="1"/>
    <col min="24" max="24" width="12.140625" hidden="1" customWidth="1"/>
    <col min="25" max="25" width="15" hidden="1" customWidth="1"/>
    <col min="26" max="26" width="11" hidden="1" customWidth="1"/>
    <col min="27" max="27" width="15" hidden="1" customWidth="1"/>
    <col min="28" max="28" width="16.28515625" hidden="1" customWidth="1"/>
    <col min="29" max="29" width="11" customWidth="1"/>
    <col min="30" max="30" width="15" customWidth="1"/>
    <col min="31" max="31" width="16.28515625" customWidth="1"/>
    <col min="44" max="64" width="0" hidden="1" customWidth="1"/>
  </cols>
  <sheetData>
    <row r="1" spans="1:66" ht="21.75" customHeight="1" x14ac:dyDescent="0.3">
      <c r="A1" s="191"/>
      <c r="B1" s="188"/>
      <c r="C1" s="188"/>
      <c r="D1" s="189" t="s">
        <v>1</v>
      </c>
      <c r="E1" s="188"/>
      <c r="F1" s="190" t="s">
        <v>781</v>
      </c>
      <c r="G1" s="190"/>
      <c r="H1" s="242" t="s">
        <v>782</v>
      </c>
      <c r="I1" s="242"/>
      <c r="J1" s="242"/>
      <c r="K1" s="242"/>
      <c r="L1" s="190" t="s">
        <v>783</v>
      </c>
      <c r="M1" s="188"/>
      <c r="N1" s="188"/>
      <c r="O1" s="189" t="s">
        <v>91</v>
      </c>
      <c r="P1" s="188"/>
      <c r="Q1" s="188"/>
      <c r="R1" s="188"/>
      <c r="S1" s="190" t="s">
        <v>784</v>
      </c>
      <c r="T1" s="190"/>
      <c r="U1" s="191"/>
      <c r="V1" s="191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ht="36.950000000000003" customHeight="1" x14ac:dyDescent="0.3">
      <c r="C2" s="222" t="s">
        <v>5</v>
      </c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S2" s="193" t="s">
        <v>6</v>
      </c>
      <c r="T2" s="194"/>
      <c r="U2" s="194"/>
      <c r="V2" s="194"/>
      <c r="W2" s="194"/>
      <c r="X2" s="194"/>
      <c r="Y2" s="194"/>
      <c r="Z2" s="194"/>
      <c r="AA2" s="194"/>
      <c r="AB2" s="194"/>
      <c r="AC2" s="194"/>
      <c r="AT2" s="15" t="s">
        <v>78</v>
      </c>
    </row>
    <row r="3" spans="1:66" ht="6.95" customHeight="1" x14ac:dyDescent="0.3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8"/>
      <c r="AT3" s="15" t="s">
        <v>76</v>
      </c>
    </row>
    <row r="4" spans="1:66" ht="36.950000000000003" customHeight="1" x14ac:dyDescent="0.3">
      <c r="B4" s="19"/>
      <c r="C4" s="221" t="s">
        <v>92</v>
      </c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1"/>
      <c r="T4" s="22" t="s">
        <v>10</v>
      </c>
      <c r="AT4" s="15" t="s">
        <v>4</v>
      </c>
    </row>
    <row r="5" spans="1:66" ht="6.95" customHeight="1" x14ac:dyDescent="0.3">
      <c r="B5" s="19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1"/>
    </row>
    <row r="6" spans="1:66" s="1" customFormat="1" ht="32.85" customHeight="1" x14ac:dyDescent="0.25">
      <c r="B6" s="32"/>
      <c r="C6" s="33"/>
      <c r="D6" s="26" t="s">
        <v>15</v>
      </c>
      <c r="E6" s="33"/>
      <c r="F6" s="228" t="s">
        <v>16</v>
      </c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33"/>
      <c r="R6" s="34"/>
    </row>
    <row r="7" spans="1:66" s="1" customFormat="1" ht="14.45" customHeight="1" x14ac:dyDescent="0.25">
      <c r="B7" s="32"/>
      <c r="C7" s="33"/>
      <c r="D7" s="27" t="s">
        <v>17</v>
      </c>
      <c r="E7" s="33"/>
      <c r="F7" s="25" t="s">
        <v>18</v>
      </c>
      <c r="G7" s="33"/>
      <c r="H7" s="33"/>
      <c r="I7" s="33"/>
      <c r="J7" s="33"/>
      <c r="K7" s="33"/>
      <c r="L7" s="33"/>
      <c r="M7" s="27" t="s">
        <v>19</v>
      </c>
      <c r="N7" s="33"/>
      <c r="O7" s="25" t="s">
        <v>18</v>
      </c>
      <c r="P7" s="33"/>
      <c r="Q7" s="33"/>
      <c r="R7" s="34"/>
    </row>
    <row r="8" spans="1:66" s="1" customFormat="1" ht="14.45" customHeight="1" x14ac:dyDescent="0.25">
      <c r="B8" s="32"/>
      <c r="C8" s="33"/>
      <c r="D8" s="27" t="s">
        <v>20</v>
      </c>
      <c r="E8" s="33"/>
      <c r="F8" s="25" t="s">
        <v>21</v>
      </c>
      <c r="G8" s="33"/>
      <c r="H8" s="33"/>
      <c r="I8" s="33"/>
      <c r="J8" s="33"/>
      <c r="K8" s="33"/>
      <c r="L8" s="33"/>
      <c r="M8" s="27" t="s">
        <v>22</v>
      </c>
      <c r="N8" s="33"/>
      <c r="O8" s="280" t="str">
        <f>'Rekapitulácia stavby'!AN8</f>
        <v>14. 4. 2016</v>
      </c>
      <c r="P8" s="196"/>
      <c r="Q8" s="33"/>
      <c r="R8" s="34"/>
    </row>
    <row r="9" spans="1:66" s="1" customFormat="1" ht="10.9" customHeight="1" x14ac:dyDescent="0.25">
      <c r="B9" s="32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4"/>
    </row>
    <row r="10" spans="1:66" s="1" customFormat="1" ht="14.45" customHeight="1" x14ac:dyDescent="0.25">
      <c r="B10" s="32"/>
      <c r="C10" s="33"/>
      <c r="D10" s="27" t="s">
        <v>24</v>
      </c>
      <c r="E10" s="33"/>
      <c r="F10" s="33"/>
      <c r="G10" s="33"/>
      <c r="H10" s="33"/>
      <c r="I10" s="33"/>
      <c r="J10" s="33"/>
      <c r="K10" s="33"/>
      <c r="L10" s="33"/>
      <c r="M10" s="27" t="s">
        <v>25</v>
      </c>
      <c r="N10" s="33"/>
      <c r="O10" s="227" t="s">
        <v>18</v>
      </c>
      <c r="P10" s="196"/>
      <c r="Q10" s="33"/>
      <c r="R10" s="34"/>
    </row>
    <row r="11" spans="1:66" s="1" customFormat="1" ht="18" customHeight="1" x14ac:dyDescent="0.25">
      <c r="B11" s="32"/>
      <c r="C11" s="33"/>
      <c r="D11" s="33"/>
      <c r="E11" s="25" t="s">
        <v>26</v>
      </c>
      <c r="F11" s="33"/>
      <c r="G11" s="33"/>
      <c r="H11" s="33"/>
      <c r="I11" s="33"/>
      <c r="J11" s="33"/>
      <c r="K11" s="33"/>
      <c r="L11" s="33"/>
      <c r="M11" s="27" t="s">
        <v>27</v>
      </c>
      <c r="N11" s="33"/>
      <c r="O11" s="227" t="s">
        <v>18</v>
      </c>
      <c r="P11" s="196"/>
      <c r="Q11" s="33"/>
      <c r="R11" s="34"/>
    </row>
    <row r="12" spans="1:66" s="1" customFormat="1" ht="6.95" customHeight="1" x14ac:dyDescent="0.25">
      <c r="B12" s="32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4"/>
    </row>
    <row r="13" spans="1:66" s="1" customFormat="1" ht="14.45" customHeight="1" x14ac:dyDescent="0.25">
      <c r="B13" s="32"/>
      <c r="C13" s="33"/>
      <c r="D13" s="27" t="s">
        <v>28</v>
      </c>
      <c r="E13" s="33"/>
      <c r="F13" s="33"/>
      <c r="G13" s="33"/>
      <c r="H13" s="33"/>
      <c r="I13" s="33"/>
      <c r="J13" s="33"/>
      <c r="K13" s="33"/>
      <c r="L13" s="33"/>
      <c r="M13" s="27" t="s">
        <v>25</v>
      </c>
      <c r="N13" s="33"/>
      <c r="O13" s="279" t="str">
        <f>IF('Rekapitulácia stavby'!AN13="","",'Rekapitulácia stavby'!AN13)</f>
        <v>Vyplň údaj</v>
      </c>
      <c r="P13" s="196"/>
      <c r="Q13" s="33"/>
      <c r="R13" s="34"/>
    </row>
    <row r="14" spans="1:66" s="1" customFormat="1" ht="18" customHeight="1" x14ac:dyDescent="0.25">
      <c r="B14" s="32"/>
      <c r="C14" s="33"/>
      <c r="D14" s="33"/>
      <c r="E14" s="279" t="str">
        <f>IF('Rekapitulácia stavby'!E14="","",'Rekapitulácia stavby'!E14)</f>
        <v>Vyplň údaj</v>
      </c>
      <c r="F14" s="196"/>
      <c r="G14" s="196"/>
      <c r="H14" s="196"/>
      <c r="I14" s="196"/>
      <c r="J14" s="196"/>
      <c r="K14" s="196"/>
      <c r="L14" s="196"/>
      <c r="M14" s="27" t="s">
        <v>27</v>
      </c>
      <c r="N14" s="33"/>
      <c r="O14" s="279" t="str">
        <f>IF('Rekapitulácia stavby'!AN14="","",'Rekapitulácia stavby'!AN14)</f>
        <v>Vyplň údaj</v>
      </c>
      <c r="P14" s="196"/>
      <c r="Q14" s="33"/>
      <c r="R14" s="34"/>
    </row>
    <row r="15" spans="1:66" s="1" customFormat="1" ht="6.95" customHeight="1" x14ac:dyDescent="0.25">
      <c r="B15" s="32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4"/>
    </row>
    <row r="16" spans="1:66" s="1" customFormat="1" ht="14.45" customHeight="1" x14ac:dyDescent="0.25">
      <c r="B16" s="32"/>
      <c r="C16" s="33"/>
      <c r="D16" s="27" t="s">
        <v>30</v>
      </c>
      <c r="E16" s="33"/>
      <c r="F16" s="33"/>
      <c r="G16" s="33"/>
      <c r="H16" s="33"/>
      <c r="I16" s="33"/>
      <c r="J16" s="33"/>
      <c r="K16" s="33"/>
      <c r="L16" s="33"/>
      <c r="M16" s="27" t="s">
        <v>25</v>
      </c>
      <c r="N16" s="33"/>
      <c r="O16" s="227" t="s">
        <v>18</v>
      </c>
      <c r="P16" s="196"/>
      <c r="Q16" s="33"/>
      <c r="R16" s="34"/>
    </row>
    <row r="17" spans="2:18" s="1" customFormat="1" ht="18" customHeight="1" x14ac:dyDescent="0.25">
      <c r="B17" s="32"/>
      <c r="C17" s="33"/>
      <c r="D17" s="33"/>
      <c r="E17" s="25" t="s">
        <v>31</v>
      </c>
      <c r="F17" s="33"/>
      <c r="G17" s="33"/>
      <c r="H17" s="33"/>
      <c r="I17" s="33"/>
      <c r="J17" s="33"/>
      <c r="K17" s="33"/>
      <c r="L17" s="33"/>
      <c r="M17" s="27" t="s">
        <v>27</v>
      </c>
      <c r="N17" s="33"/>
      <c r="O17" s="227" t="s">
        <v>18</v>
      </c>
      <c r="P17" s="196"/>
      <c r="Q17" s="33"/>
      <c r="R17" s="34"/>
    </row>
    <row r="18" spans="2:18" s="1" customFormat="1" ht="6.95" customHeight="1" x14ac:dyDescent="0.25">
      <c r="B18" s="32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4"/>
    </row>
    <row r="19" spans="2:18" s="1" customFormat="1" ht="14.45" customHeight="1" x14ac:dyDescent="0.25">
      <c r="B19" s="32"/>
      <c r="C19" s="33"/>
      <c r="D19" s="27" t="s">
        <v>34</v>
      </c>
      <c r="E19" s="33"/>
      <c r="F19" s="33"/>
      <c r="G19" s="33"/>
      <c r="H19" s="33"/>
      <c r="I19" s="33"/>
      <c r="J19" s="33"/>
      <c r="K19" s="33"/>
      <c r="L19" s="33"/>
      <c r="M19" s="27" t="s">
        <v>25</v>
      </c>
      <c r="N19" s="33"/>
      <c r="O19" s="227" t="s">
        <v>18</v>
      </c>
      <c r="P19" s="196"/>
      <c r="Q19" s="33"/>
      <c r="R19" s="34"/>
    </row>
    <row r="20" spans="2:18" s="1" customFormat="1" ht="18" customHeight="1" x14ac:dyDescent="0.25">
      <c r="B20" s="32"/>
      <c r="C20" s="33"/>
      <c r="D20" s="33"/>
      <c r="E20" s="25" t="s">
        <v>35</v>
      </c>
      <c r="F20" s="33"/>
      <c r="G20" s="33"/>
      <c r="H20" s="33"/>
      <c r="I20" s="33"/>
      <c r="J20" s="33"/>
      <c r="K20" s="33"/>
      <c r="L20" s="33"/>
      <c r="M20" s="27" t="s">
        <v>27</v>
      </c>
      <c r="N20" s="33"/>
      <c r="O20" s="227" t="s">
        <v>18</v>
      </c>
      <c r="P20" s="196"/>
      <c r="Q20" s="33"/>
      <c r="R20" s="34"/>
    </row>
    <row r="21" spans="2:18" s="1" customFormat="1" ht="6.95" customHeight="1" x14ac:dyDescent="0.25">
      <c r="B21" s="32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4"/>
    </row>
    <row r="22" spans="2:18" s="1" customFormat="1" ht="14.45" customHeight="1" x14ac:dyDescent="0.25">
      <c r="B22" s="32"/>
      <c r="C22" s="33"/>
      <c r="D22" s="27" t="s">
        <v>36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4"/>
    </row>
    <row r="23" spans="2:18" s="1" customFormat="1" ht="22.5" customHeight="1" x14ac:dyDescent="0.25">
      <c r="B23" s="32"/>
      <c r="C23" s="33"/>
      <c r="D23" s="33"/>
      <c r="E23" s="230" t="s">
        <v>18</v>
      </c>
      <c r="F23" s="196"/>
      <c r="G23" s="196"/>
      <c r="H23" s="196"/>
      <c r="I23" s="196"/>
      <c r="J23" s="196"/>
      <c r="K23" s="196"/>
      <c r="L23" s="196"/>
      <c r="M23" s="33"/>
      <c r="N23" s="33"/>
      <c r="O23" s="33"/>
      <c r="P23" s="33"/>
      <c r="Q23" s="33"/>
      <c r="R23" s="34"/>
    </row>
    <row r="24" spans="2:18" s="1" customFormat="1" ht="6.95" customHeight="1" x14ac:dyDescent="0.25">
      <c r="B24" s="32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4"/>
    </row>
    <row r="25" spans="2:18" s="1" customFormat="1" ht="6.95" customHeight="1" x14ac:dyDescent="0.25">
      <c r="B25" s="32"/>
      <c r="C25" s="33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33"/>
      <c r="R25" s="34"/>
    </row>
    <row r="26" spans="2:18" s="1" customFormat="1" ht="14.45" customHeight="1" x14ac:dyDescent="0.25">
      <c r="B26" s="32"/>
      <c r="C26" s="33"/>
      <c r="D26" s="107" t="s">
        <v>93</v>
      </c>
      <c r="E26" s="33"/>
      <c r="F26" s="33"/>
      <c r="G26" s="33"/>
      <c r="H26" s="33"/>
      <c r="I26" s="33"/>
      <c r="J26" s="33"/>
      <c r="K26" s="33"/>
      <c r="L26" s="33"/>
      <c r="M26" s="231">
        <f>N87</f>
        <v>0</v>
      </c>
      <c r="N26" s="196"/>
      <c r="O26" s="196"/>
      <c r="P26" s="196"/>
      <c r="Q26" s="33"/>
      <c r="R26" s="34"/>
    </row>
    <row r="27" spans="2:18" s="1" customFormat="1" ht="14.45" customHeight="1" x14ac:dyDescent="0.25">
      <c r="B27" s="32"/>
      <c r="C27" s="33"/>
      <c r="D27" s="31" t="s">
        <v>85</v>
      </c>
      <c r="E27" s="33"/>
      <c r="F27" s="33"/>
      <c r="G27" s="33"/>
      <c r="H27" s="33"/>
      <c r="I27" s="33"/>
      <c r="J27" s="33"/>
      <c r="K27" s="33"/>
      <c r="L27" s="33"/>
      <c r="M27" s="231">
        <f>N106</f>
        <v>0</v>
      </c>
      <c r="N27" s="196"/>
      <c r="O27" s="196"/>
      <c r="P27" s="196"/>
      <c r="Q27" s="33"/>
      <c r="R27" s="34"/>
    </row>
    <row r="28" spans="2:18" s="1" customFormat="1" ht="6.95" customHeight="1" x14ac:dyDescent="0.25">
      <c r="B28" s="32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4"/>
    </row>
    <row r="29" spans="2:18" s="1" customFormat="1" ht="25.35" customHeight="1" x14ac:dyDescent="0.25">
      <c r="B29" s="32"/>
      <c r="C29" s="33"/>
      <c r="D29" s="108" t="s">
        <v>39</v>
      </c>
      <c r="E29" s="33"/>
      <c r="F29" s="33"/>
      <c r="G29" s="33"/>
      <c r="H29" s="33"/>
      <c r="I29" s="33"/>
      <c r="J29" s="33"/>
      <c r="K29" s="33"/>
      <c r="L29" s="33"/>
      <c r="M29" s="278">
        <f>ROUND(M26+M27,2)</f>
        <v>0</v>
      </c>
      <c r="N29" s="196"/>
      <c r="O29" s="196"/>
      <c r="P29" s="196"/>
      <c r="Q29" s="33"/>
      <c r="R29" s="34"/>
    </row>
    <row r="30" spans="2:18" s="1" customFormat="1" ht="6.95" customHeight="1" x14ac:dyDescent="0.25">
      <c r="B30" s="32"/>
      <c r="C30" s="33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33"/>
      <c r="R30" s="34"/>
    </row>
    <row r="31" spans="2:18" s="1" customFormat="1" ht="14.45" customHeight="1" x14ac:dyDescent="0.25">
      <c r="B31" s="32"/>
      <c r="C31" s="33"/>
      <c r="D31" s="39" t="s">
        <v>40</v>
      </c>
      <c r="E31" s="39" t="s">
        <v>41</v>
      </c>
      <c r="F31" s="40">
        <v>0.2</v>
      </c>
      <c r="G31" s="109" t="s">
        <v>42</v>
      </c>
      <c r="H31" s="276">
        <f>ROUND((((SUM(BE106:BE113)+SUM(BE130:BE368))+SUM(BE370:BE374))),2)</f>
        <v>0</v>
      </c>
      <c r="I31" s="196"/>
      <c r="J31" s="196"/>
      <c r="K31" s="33"/>
      <c r="L31" s="33"/>
      <c r="M31" s="276">
        <f>ROUND(((ROUND((SUM(BE106:BE113)+SUM(BE130:BE368)), 2)*F31)+SUM(BE370:BE374)*F31),2)</f>
        <v>0</v>
      </c>
      <c r="N31" s="196"/>
      <c r="O31" s="196"/>
      <c r="P31" s="196"/>
      <c r="Q31" s="33"/>
      <c r="R31" s="34"/>
    </row>
    <row r="32" spans="2:18" s="1" customFormat="1" ht="14.45" customHeight="1" x14ac:dyDescent="0.25">
      <c r="B32" s="32"/>
      <c r="C32" s="33"/>
      <c r="D32" s="33"/>
      <c r="E32" s="39" t="s">
        <v>43</v>
      </c>
      <c r="F32" s="40">
        <v>0.2</v>
      </c>
      <c r="G32" s="109" t="s">
        <v>42</v>
      </c>
      <c r="H32" s="276">
        <f>ROUND((((SUM(BF106:BF113)+SUM(BF130:BF368))+SUM(BF370:BF374))),2)</f>
        <v>0</v>
      </c>
      <c r="I32" s="196"/>
      <c r="J32" s="196"/>
      <c r="K32" s="33"/>
      <c r="L32" s="33"/>
      <c r="M32" s="276">
        <f>ROUND(((ROUND((SUM(BF106:BF113)+SUM(BF130:BF368)), 2)*F32)+SUM(BF370:BF374)*F32),2)</f>
        <v>0</v>
      </c>
      <c r="N32" s="196"/>
      <c r="O32" s="196"/>
      <c r="P32" s="196"/>
      <c r="Q32" s="33"/>
      <c r="R32" s="34"/>
    </row>
    <row r="33" spans="2:18" s="1" customFormat="1" ht="14.45" hidden="1" customHeight="1" x14ac:dyDescent="0.25">
      <c r="B33" s="32"/>
      <c r="C33" s="33"/>
      <c r="D33" s="33"/>
      <c r="E33" s="39" t="s">
        <v>44</v>
      </c>
      <c r="F33" s="40">
        <v>0.2</v>
      </c>
      <c r="G33" s="109" t="s">
        <v>42</v>
      </c>
      <c r="H33" s="276">
        <f>ROUND((((SUM(BG106:BG113)+SUM(BG130:BG368))+SUM(BG370:BG374))),2)</f>
        <v>0</v>
      </c>
      <c r="I33" s="196"/>
      <c r="J33" s="196"/>
      <c r="K33" s="33"/>
      <c r="L33" s="33"/>
      <c r="M33" s="276">
        <v>0</v>
      </c>
      <c r="N33" s="196"/>
      <c r="O33" s="196"/>
      <c r="P33" s="196"/>
      <c r="Q33" s="33"/>
      <c r="R33" s="34"/>
    </row>
    <row r="34" spans="2:18" s="1" customFormat="1" ht="14.45" hidden="1" customHeight="1" x14ac:dyDescent="0.25">
      <c r="B34" s="32"/>
      <c r="C34" s="33"/>
      <c r="D34" s="33"/>
      <c r="E34" s="39" t="s">
        <v>45</v>
      </c>
      <c r="F34" s="40">
        <v>0.2</v>
      </c>
      <c r="G34" s="109" t="s">
        <v>42</v>
      </c>
      <c r="H34" s="276">
        <f>ROUND((((SUM(BH106:BH113)+SUM(BH130:BH368))+SUM(BH370:BH374))),2)</f>
        <v>0</v>
      </c>
      <c r="I34" s="196"/>
      <c r="J34" s="196"/>
      <c r="K34" s="33"/>
      <c r="L34" s="33"/>
      <c r="M34" s="276">
        <v>0</v>
      </c>
      <c r="N34" s="196"/>
      <c r="O34" s="196"/>
      <c r="P34" s="196"/>
      <c r="Q34" s="33"/>
      <c r="R34" s="34"/>
    </row>
    <row r="35" spans="2:18" s="1" customFormat="1" ht="14.45" hidden="1" customHeight="1" x14ac:dyDescent="0.25">
      <c r="B35" s="32"/>
      <c r="C35" s="33"/>
      <c r="D35" s="33"/>
      <c r="E35" s="39" t="s">
        <v>46</v>
      </c>
      <c r="F35" s="40">
        <v>0</v>
      </c>
      <c r="G35" s="109" t="s">
        <v>42</v>
      </c>
      <c r="H35" s="276">
        <f>ROUND((((SUM(BI106:BI113)+SUM(BI130:BI368))+SUM(BI370:BI374))),2)</f>
        <v>0</v>
      </c>
      <c r="I35" s="196"/>
      <c r="J35" s="196"/>
      <c r="K35" s="33"/>
      <c r="L35" s="33"/>
      <c r="M35" s="276">
        <v>0</v>
      </c>
      <c r="N35" s="196"/>
      <c r="O35" s="196"/>
      <c r="P35" s="196"/>
      <c r="Q35" s="33"/>
      <c r="R35" s="34"/>
    </row>
    <row r="36" spans="2:18" s="1" customFormat="1" ht="6.95" customHeight="1" x14ac:dyDescent="0.25"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4"/>
    </row>
    <row r="37" spans="2:18" s="1" customFormat="1" ht="25.35" customHeight="1" x14ac:dyDescent="0.25">
      <c r="B37" s="32"/>
      <c r="C37" s="106"/>
      <c r="D37" s="110" t="s">
        <v>47</v>
      </c>
      <c r="E37" s="73"/>
      <c r="F37" s="73"/>
      <c r="G37" s="111" t="s">
        <v>48</v>
      </c>
      <c r="H37" s="112" t="s">
        <v>49</v>
      </c>
      <c r="I37" s="73"/>
      <c r="J37" s="73"/>
      <c r="K37" s="73"/>
      <c r="L37" s="277">
        <f>SUM(M29:M35)</f>
        <v>0</v>
      </c>
      <c r="M37" s="211"/>
      <c r="N37" s="211"/>
      <c r="O37" s="211"/>
      <c r="P37" s="213"/>
      <c r="Q37" s="106"/>
      <c r="R37" s="34"/>
    </row>
    <row r="38" spans="2:18" s="1" customFormat="1" ht="14.45" customHeight="1" x14ac:dyDescent="0.25">
      <c r="B38" s="32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4"/>
    </row>
    <row r="39" spans="2:18" s="1" customFormat="1" ht="14.45" customHeight="1" x14ac:dyDescent="0.25">
      <c r="B39" s="32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4"/>
    </row>
    <row r="40" spans="2:18" x14ac:dyDescent="0.3">
      <c r="B40" s="19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1"/>
    </row>
    <row r="41" spans="2:18" x14ac:dyDescent="0.3">
      <c r="B41" s="19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1"/>
    </row>
    <row r="42" spans="2:18" x14ac:dyDescent="0.3">
      <c r="B42" s="19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1"/>
    </row>
    <row r="43" spans="2:18" x14ac:dyDescent="0.3">
      <c r="B43" s="19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1"/>
    </row>
    <row r="44" spans="2:18" x14ac:dyDescent="0.3">
      <c r="B44" s="19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1"/>
    </row>
    <row r="45" spans="2:18" x14ac:dyDescent="0.3">
      <c r="B45" s="19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1"/>
    </row>
    <row r="46" spans="2:18" x14ac:dyDescent="0.3">
      <c r="B46" s="19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1"/>
    </row>
    <row r="47" spans="2:18" x14ac:dyDescent="0.3">
      <c r="B47" s="19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1"/>
    </row>
    <row r="48" spans="2:18" x14ac:dyDescent="0.3"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1"/>
    </row>
    <row r="49" spans="2:18" x14ac:dyDescent="0.3">
      <c r="B49" s="19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1"/>
    </row>
    <row r="50" spans="2:18" s="1" customFormat="1" ht="15" x14ac:dyDescent="0.25">
      <c r="B50" s="32"/>
      <c r="C50" s="33"/>
      <c r="D50" s="47" t="s">
        <v>50</v>
      </c>
      <c r="E50" s="48"/>
      <c r="F50" s="48"/>
      <c r="G50" s="48"/>
      <c r="H50" s="49"/>
      <c r="I50" s="33"/>
      <c r="J50" s="47" t="s">
        <v>51</v>
      </c>
      <c r="K50" s="48"/>
      <c r="L50" s="48"/>
      <c r="M50" s="48"/>
      <c r="N50" s="48"/>
      <c r="O50" s="48"/>
      <c r="P50" s="49"/>
      <c r="Q50" s="33"/>
      <c r="R50" s="34"/>
    </row>
    <row r="51" spans="2:18" x14ac:dyDescent="0.3">
      <c r="B51" s="19"/>
      <c r="C51" s="20"/>
      <c r="D51" s="50"/>
      <c r="E51" s="20"/>
      <c r="F51" s="20"/>
      <c r="G51" s="20"/>
      <c r="H51" s="51"/>
      <c r="I51" s="20"/>
      <c r="J51" s="50"/>
      <c r="K51" s="20"/>
      <c r="L51" s="20"/>
      <c r="M51" s="20"/>
      <c r="N51" s="20"/>
      <c r="O51" s="20"/>
      <c r="P51" s="51"/>
      <c r="Q51" s="20"/>
      <c r="R51" s="21"/>
    </row>
    <row r="52" spans="2:18" x14ac:dyDescent="0.3">
      <c r="B52" s="19"/>
      <c r="C52" s="20"/>
      <c r="D52" s="50"/>
      <c r="E52" s="20"/>
      <c r="F52" s="20"/>
      <c r="G52" s="20"/>
      <c r="H52" s="51"/>
      <c r="I52" s="20"/>
      <c r="J52" s="50"/>
      <c r="K52" s="20"/>
      <c r="L52" s="20"/>
      <c r="M52" s="20"/>
      <c r="N52" s="20"/>
      <c r="O52" s="20"/>
      <c r="P52" s="51"/>
      <c r="Q52" s="20"/>
      <c r="R52" s="21"/>
    </row>
    <row r="53" spans="2:18" x14ac:dyDescent="0.3">
      <c r="B53" s="19"/>
      <c r="C53" s="20"/>
      <c r="D53" s="50"/>
      <c r="E53" s="20"/>
      <c r="F53" s="20"/>
      <c r="G53" s="20"/>
      <c r="H53" s="51"/>
      <c r="I53" s="20"/>
      <c r="J53" s="50"/>
      <c r="K53" s="20"/>
      <c r="L53" s="20"/>
      <c r="M53" s="20"/>
      <c r="N53" s="20"/>
      <c r="O53" s="20"/>
      <c r="P53" s="51"/>
      <c r="Q53" s="20"/>
      <c r="R53" s="21"/>
    </row>
    <row r="54" spans="2:18" x14ac:dyDescent="0.3">
      <c r="B54" s="19"/>
      <c r="C54" s="20"/>
      <c r="D54" s="50"/>
      <c r="E54" s="20"/>
      <c r="F54" s="20"/>
      <c r="G54" s="20"/>
      <c r="H54" s="51"/>
      <c r="I54" s="20"/>
      <c r="J54" s="50"/>
      <c r="K54" s="20"/>
      <c r="L54" s="20"/>
      <c r="M54" s="20"/>
      <c r="N54" s="20"/>
      <c r="O54" s="20"/>
      <c r="P54" s="51"/>
      <c r="Q54" s="20"/>
      <c r="R54" s="21"/>
    </row>
    <row r="55" spans="2:18" x14ac:dyDescent="0.3">
      <c r="B55" s="19"/>
      <c r="C55" s="20"/>
      <c r="D55" s="50"/>
      <c r="E55" s="20"/>
      <c r="F55" s="20"/>
      <c r="G55" s="20"/>
      <c r="H55" s="51"/>
      <c r="I55" s="20"/>
      <c r="J55" s="50"/>
      <c r="K55" s="20"/>
      <c r="L55" s="20"/>
      <c r="M55" s="20"/>
      <c r="N55" s="20"/>
      <c r="O55" s="20"/>
      <c r="P55" s="51"/>
      <c r="Q55" s="20"/>
      <c r="R55" s="21"/>
    </row>
    <row r="56" spans="2:18" x14ac:dyDescent="0.3">
      <c r="B56" s="19"/>
      <c r="C56" s="20"/>
      <c r="D56" s="50"/>
      <c r="E56" s="20"/>
      <c r="F56" s="20"/>
      <c r="G56" s="20"/>
      <c r="H56" s="51"/>
      <c r="I56" s="20"/>
      <c r="J56" s="50"/>
      <c r="K56" s="20"/>
      <c r="L56" s="20"/>
      <c r="M56" s="20"/>
      <c r="N56" s="20"/>
      <c r="O56" s="20"/>
      <c r="P56" s="51"/>
      <c r="Q56" s="20"/>
      <c r="R56" s="21"/>
    </row>
    <row r="57" spans="2:18" x14ac:dyDescent="0.3">
      <c r="B57" s="19"/>
      <c r="C57" s="20"/>
      <c r="D57" s="50"/>
      <c r="E57" s="20"/>
      <c r="F57" s="20"/>
      <c r="G57" s="20"/>
      <c r="H57" s="51"/>
      <c r="I57" s="20"/>
      <c r="J57" s="50"/>
      <c r="K57" s="20"/>
      <c r="L57" s="20"/>
      <c r="M57" s="20"/>
      <c r="N57" s="20"/>
      <c r="O57" s="20"/>
      <c r="P57" s="51"/>
      <c r="Q57" s="20"/>
      <c r="R57" s="21"/>
    </row>
    <row r="58" spans="2:18" x14ac:dyDescent="0.3">
      <c r="B58" s="19"/>
      <c r="C58" s="20"/>
      <c r="D58" s="50"/>
      <c r="E58" s="20"/>
      <c r="F58" s="20"/>
      <c r="G58" s="20"/>
      <c r="H58" s="51"/>
      <c r="I58" s="20"/>
      <c r="J58" s="50"/>
      <c r="K58" s="20"/>
      <c r="L58" s="20"/>
      <c r="M58" s="20"/>
      <c r="N58" s="20"/>
      <c r="O58" s="20"/>
      <c r="P58" s="51"/>
      <c r="Q58" s="20"/>
      <c r="R58" s="21"/>
    </row>
    <row r="59" spans="2:18" s="1" customFormat="1" ht="15" x14ac:dyDescent="0.25">
      <c r="B59" s="32"/>
      <c r="C59" s="33"/>
      <c r="D59" s="52" t="s">
        <v>52</v>
      </c>
      <c r="E59" s="53"/>
      <c r="F59" s="53"/>
      <c r="G59" s="54" t="s">
        <v>53</v>
      </c>
      <c r="H59" s="55"/>
      <c r="I59" s="33"/>
      <c r="J59" s="52" t="s">
        <v>52</v>
      </c>
      <c r="K59" s="53"/>
      <c r="L59" s="53"/>
      <c r="M59" s="53"/>
      <c r="N59" s="54" t="s">
        <v>53</v>
      </c>
      <c r="O59" s="53"/>
      <c r="P59" s="55"/>
      <c r="Q59" s="33"/>
      <c r="R59" s="34"/>
    </row>
    <row r="60" spans="2:18" x14ac:dyDescent="0.3">
      <c r="B60" s="19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1"/>
    </row>
    <row r="61" spans="2:18" s="1" customFormat="1" ht="15" x14ac:dyDescent="0.25">
      <c r="B61" s="32"/>
      <c r="C61" s="33"/>
      <c r="D61" s="47" t="s">
        <v>54</v>
      </c>
      <c r="E61" s="48"/>
      <c r="F61" s="48"/>
      <c r="G61" s="48"/>
      <c r="H61" s="49"/>
      <c r="I61" s="33"/>
      <c r="J61" s="47" t="s">
        <v>55</v>
      </c>
      <c r="K61" s="48"/>
      <c r="L61" s="48"/>
      <c r="M61" s="48"/>
      <c r="N61" s="48"/>
      <c r="O61" s="48"/>
      <c r="P61" s="49"/>
      <c r="Q61" s="33"/>
      <c r="R61" s="34"/>
    </row>
    <row r="62" spans="2:18" x14ac:dyDescent="0.3">
      <c r="B62" s="19"/>
      <c r="C62" s="20"/>
      <c r="D62" s="50"/>
      <c r="E62" s="20"/>
      <c r="F62" s="20"/>
      <c r="G62" s="20"/>
      <c r="H62" s="51"/>
      <c r="I62" s="20"/>
      <c r="J62" s="50"/>
      <c r="K62" s="20"/>
      <c r="L62" s="20"/>
      <c r="M62" s="20"/>
      <c r="N62" s="20"/>
      <c r="O62" s="20"/>
      <c r="P62" s="51"/>
      <c r="Q62" s="20"/>
      <c r="R62" s="21"/>
    </row>
    <row r="63" spans="2:18" x14ac:dyDescent="0.3">
      <c r="B63" s="19"/>
      <c r="C63" s="20"/>
      <c r="D63" s="50"/>
      <c r="E63" s="20"/>
      <c r="F63" s="20"/>
      <c r="G63" s="20"/>
      <c r="H63" s="51"/>
      <c r="I63" s="20"/>
      <c r="J63" s="50"/>
      <c r="K63" s="20"/>
      <c r="L63" s="20"/>
      <c r="M63" s="20"/>
      <c r="N63" s="20"/>
      <c r="O63" s="20"/>
      <c r="P63" s="51"/>
      <c r="Q63" s="20"/>
      <c r="R63" s="21"/>
    </row>
    <row r="64" spans="2:18" x14ac:dyDescent="0.3">
      <c r="B64" s="19"/>
      <c r="C64" s="20"/>
      <c r="D64" s="50"/>
      <c r="E64" s="20"/>
      <c r="F64" s="20"/>
      <c r="G64" s="20"/>
      <c r="H64" s="51"/>
      <c r="I64" s="20"/>
      <c r="J64" s="50"/>
      <c r="K64" s="20"/>
      <c r="L64" s="20"/>
      <c r="M64" s="20"/>
      <c r="N64" s="20"/>
      <c r="O64" s="20"/>
      <c r="P64" s="51"/>
      <c r="Q64" s="20"/>
      <c r="R64" s="21"/>
    </row>
    <row r="65" spans="2:18" x14ac:dyDescent="0.3">
      <c r="B65" s="19"/>
      <c r="C65" s="20"/>
      <c r="D65" s="50"/>
      <c r="E65" s="20"/>
      <c r="F65" s="20"/>
      <c r="G65" s="20"/>
      <c r="H65" s="51"/>
      <c r="I65" s="20"/>
      <c r="J65" s="50"/>
      <c r="K65" s="20"/>
      <c r="L65" s="20"/>
      <c r="M65" s="20"/>
      <c r="N65" s="20"/>
      <c r="O65" s="20"/>
      <c r="P65" s="51"/>
      <c r="Q65" s="20"/>
      <c r="R65" s="21"/>
    </row>
    <row r="66" spans="2:18" x14ac:dyDescent="0.3">
      <c r="B66" s="19"/>
      <c r="C66" s="20"/>
      <c r="D66" s="50"/>
      <c r="E66" s="20"/>
      <c r="F66" s="20"/>
      <c r="G66" s="20"/>
      <c r="H66" s="51"/>
      <c r="I66" s="20"/>
      <c r="J66" s="50"/>
      <c r="K66" s="20"/>
      <c r="L66" s="20"/>
      <c r="M66" s="20"/>
      <c r="N66" s="20"/>
      <c r="O66" s="20"/>
      <c r="P66" s="51"/>
      <c r="Q66" s="20"/>
      <c r="R66" s="21"/>
    </row>
    <row r="67" spans="2:18" x14ac:dyDescent="0.3">
      <c r="B67" s="19"/>
      <c r="C67" s="20"/>
      <c r="D67" s="50"/>
      <c r="E67" s="20"/>
      <c r="F67" s="20"/>
      <c r="G67" s="20"/>
      <c r="H67" s="51"/>
      <c r="I67" s="20"/>
      <c r="J67" s="50"/>
      <c r="K67" s="20"/>
      <c r="L67" s="20"/>
      <c r="M67" s="20"/>
      <c r="N67" s="20"/>
      <c r="O67" s="20"/>
      <c r="P67" s="51"/>
      <c r="Q67" s="20"/>
      <c r="R67" s="21"/>
    </row>
    <row r="68" spans="2:18" x14ac:dyDescent="0.3">
      <c r="B68" s="19"/>
      <c r="C68" s="20"/>
      <c r="D68" s="50"/>
      <c r="E68" s="20"/>
      <c r="F68" s="20"/>
      <c r="G68" s="20"/>
      <c r="H68" s="51"/>
      <c r="I68" s="20"/>
      <c r="J68" s="50"/>
      <c r="K68" s="20"/>
      <c r="L68" s="20"/>
      <c r="M68" s="20"/>
      <c r="N68" s="20"/>
      <c r="O68" s="20"/>
      <c r="P68" s="51"/>
      <c r="Q68" s="20"/>
      <c r="R68" s="21"/>
    </row>
    <row r="69" spans="2:18" x14ac:dyDescent="0.3">
      <c r="B69" s="19"/>
      <c r="C69" s="20"/>
      <c r="D69" s="50"/>
      <c r="E69" s="20"/>
      <c r="F69" s="20"/>
      <c r="G69" s="20"/>
      <c r="H69" s="51"/>
      <c r="I69" s="20"/>
      <c r="J69" s="50"/>
      <c r="K69" s="20"/>
      <c r="L69" s="20"/>
      <c r="M69" s="20"/>
      <c r="N69" s="20"/>
      <c r="O69" s="20"/>
      <c r="P69" s="51"/>
      <c r="Q69" s="20"/>
      <c r="R69" s="21"/>
    </row>
    <row r="70" spans="2:18" s="1" customFormat="1" ht="15" x14ac:dyDescent="0.25">
      <c r="B70" s="32"/>
      <c r="C70" s="33"/>
      <c r="D70" s="52" t="s">
        <v>52</v>
      </c>
      <c r="E70" s="53"/>
      <c r="F70" s="53"/>
      <c r="G70" s="54" t="s">
        <v>53</v>
      </c>
      <c r="H70" s="55"/>
      <c r="I70" s="33"/>
      <c r="J70" s="52" t="s">
        <v>52</v>
      </c>
      <c r="K70" s="53"/>
      <c r="L70" s="53"/>
      <c r="M70" s="53"/>
      <c r="N70" s="54" t="s">
        <v>53</v>
      </c>
      <c r="O70" s="53"/>
      <c r="P70" s="55"/>
      <c r="Q70" s="33"/>
      <c r="R70" s="34"/>
    </row>
    <row r="71" spans="2:18" s="1" customFormat="1" ht="14.45" customHeight="1" x14ac:dyDescent="0.25">
      <c r="B71" s="56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8"/>
    </row>
    <row r="75" spans="2:18" s="1" customFormat="1" ht="6.95" customHeight="1" x14ac:dyDescent="0.25">
      <c r="B75" s="59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1"/>
    </row>
    <row r="76" spans="2:18" s="1" customFormat="1" ht="36.950000000000003" customHeight="1" x14ac:dyDescent="0.25">
      <c r="B76" s="32"/>
      <c r="C76" s="221" t="s">
        <v>94</v>
      </c>
      <c r="D76" s="196"/>
      <c r="E76" s="196"/>
      <c r="F76" s="196"/>
      <c r="G76" s="196"/>
      <c r="H76" s="196"/>
      <c r="I76" s="196"/>
      <c r="J76" s="196"/>
      <c r="K76" s="196"/>
      <c r="L76" s="196"/>
      <c r="M76" s="196"/>
      <c r="N76" s="196"/>
      <c r="O76" s="196"/>
      <c r="P76" s="196"/>
      <c r="Q76" s="196"/>
      <c r="R76" s="34"/>
    </row>
    <row r="77" spans="2:18" s="1" customFormat="1" ht="6.95" customHeight="1" x14ac:dyDescent="0.25">
      <c r="B77" s="32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4"/>
    </row>
    <row r="78" spans="2:18" s="1" customFormat="1" ht="36.950000000000003" customHeight="1" x14ac:dyDescent="0.25">
      <c r="B78" s="32"/>
      <c r="C78" s="66" t="s">
        <v>15</v>
      </c>
      <c r="D78" s="33"/>
      <c r="E78" s="33"/>
      <c r="F78" s="204" t="str">
        <f>F6</f>
        <v>Stavebné úpravy a opravy vstupnej chodby bloku B ZŠ Sadová</v>
      </c>
      <c r="G78" s="196"/>
      <c r="H78" s="196"/>
      <c r="I78" s="196"/>
      <c r="J78" s="196"/>
      <c r="K78" s="196"/>
      <c r="L78" s="196"/>
      <c r="M78" s="196"/>
      <c r="N78" s="196"/>
      <c r="O78" s="196"/>
      <c r="P78" s="196"/>
      <c r="Q78" s="33"/>
      <c r="R78" s="34"/>
    </row>
    <row r="79" spans="2:18" s="1" customFormat="1" ht="6.95" customHeight="1" x14ac:dyDescent="0.25">
      <c r="B79" s="32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4"/>
    </row>
    <row r="80" spans="2:18" s="1" customFormat="1" ht="18" customHeight="1" x14ac:dyDescent="0.25">
      <c r="B80" s="32"/>
      <c r="C80" s="27" t="s">
        <v>20</v>
      </c>
      <c r="D80" s="33"/>
      <c r="E80" s="33"/>
      <c r="F80" s="25" t="str">
        <f>F8</f>
        <v>Senica</v>
      </c>
      <c r="G80" s="33"/>
      <c r="H80" s="33"/>
      <c r="I80" s="33"/>
      <c r="J80" s="33"/>
      <c r="K80" s="27" t="s">
        <v>22</v>
      </c>
      <c r="L80" s="33"/>
      <c r="M80" s="264" t="str">
        <f>IF(O8="","",O8)</f>
        <v>14. 4. 2016</v>
      </c>
      <c r="N80" s="196"/>
      <c r="O80" s="196"/>
      <c r="P80" s="196"/>
      <c r="Q80" s="33"/>
      <c r="R80" s="34"/>
    </row>
    <row r="81" spans="2:47" s="1" customFormat="1" ht="6.95" customHeight="1" x14ac:dyDescent="0.25">
      <c r="B81" s="32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4"/>
    </row>
    <row r="82" spans="2:47" s="1" customFormat="1" ht="15" x14ac:dyDescent="0.25">
      <c r="B82" s="32"/>
      <c r="C82" s="27" t="s">
        <v>24</v>
      </c>
      <c r="D82" s="33"/>
      <c r="E82" s="33"/>
      <c r="F82" s="25" t="str">
        <f>E11</f>
        <v>ZŠ Sadová ul. Senica</v>
      </c>
      <c r="G82" s="33"/>
      <c r="H82" s="33"/>
      <c r="I82" s="33"/>
      <c r="J82" s="33"/>
      <c r="K82" s="27" t="s">
        <v>30</v>
      </c>
      <c r="L82" s="33"/>
      <c r="M82" s="227" t="str">
        <f>E17</f>
        <v>Ing.arch. Martin Čonka</v>
      </c>
      <c r="N82" s="196"/>
      <c r="O82" s="196"/>
      <c r="P82" s="196"/>
      <c r="Q82" s="196"/>
      <c r="R82" s="34"/>
    </row>
    <row r="83" spans="2:47" s="1" customFormat="1" ht="14.45" customHeight="1" x14ac:dyDescent="0.25">
      <c r="B83" s="32"/>
      <c r="C83" s="27" t="s">
        <v>28</v>
      </c>
      <c r="D83" s="33"/>
      <c r="E83" s="33"/>
      <c r="F83" s="25" t="str">
        <f>IF(E14="","",E14)</f>
        <v>Vyplň údaj</v>
      </c>
      <c r="G83" s="33"/>
      <c r="H83" s="33"/>
      <c r="I83" s="33"/>
      <c r="J83" s="33"/>
      <c r="K83" s="27" t="s">
        <v>34</v>
      </c>
      <c r="L83" s="33"/>
      <c r="M83" s="227" t="str">
        <f>E20</f>
        <v>Ing. Juraj Havetta</v>
      </c>
      <c r="N83" s="196"/>
      <c r="O83" s="196"/>
      <c r="P83" s="196"/>
      <c r="Q83" s="196"/>
      <c r="R83" s="34"/>
    </row>
    <row r="84" spans="2:47" s="1" customFormat="1" ht="10.35" customHeight="1" x14ac:dyDescent="0.25"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4"/>
    </row>
    <row r="85" spans="2:47" s="1" customFormat="1" ht="29.25" customHeight="1" x14ac:dyDescent="0.25">
      <c r="B85" s="32"/>
      <c r="C85" s="275" t="s">
        <v>95</v>
      </c>
      <c r="D85" s="270"/>
      <c r="E85" s="270"/>
      <c r="F85" s="270"/>
      <c r="G85" s="270"/>
      <c r="H85" s="106"/>
      <c r="I85" s="106"/>
      <c r="J85" s="106"/>
      <c r="K85" s="106"/>
      <c r="L85" s="106"/>
      <c r="M85" s="106"/>
      <c r="N85" s="275" t="s">
        <v>96</v>
      </c>
      <c r="O85" s="196"/>
      <c r="P85" s="196"/>
      <c r="Q85" s="196"/>
      <c r="R85" s="34"/>
    </row>
    <row r="86" spans="2:47" s="1" customFormat="1" ht="10.35" customHeight="1" x14ac:dyDescent="0.25">
      <c r="B86" s="32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4"/>
    </row>
    <row r="87" spans="2:47" s="1" customFormat="1" ht="29.25" customHeight="1" x14ac:dyDescent="0.25">
      <c r="B87" s="32"/>
      <c r="C87" s="113" t="s">
        <v>97</v>
      </c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200">
        <f>N130</f>
        <v>0</v>
      </c>
      <c r="O87" s="196"/>
      <c r="P87" s="196"/>
      <c r="Q87" s="196"/>
      <c r="R87" s="34"/>
      <c r="AU87" s="15" t="s">
        <v>98</v>
      </c>
    </row>
    <row r="88" spans="2:47" s="6" customFormat="1" ht="24.95" customHeight="1" x14ac:dyDescent="0.25">
      <c r="B88" s="114"/>
      <c r="C88" s="115"/>
      <c r="D88" s="116" t="s">
        <v>99</v>
      </c>
      <c r="E88" s="115"/>
      <c r="F88" s="115"/>
      <c r="G88" s="115"/>
      <c r="H88" s="115"/>
      <c r="I88" s="115"/>
      <c r="J88" s="115"/>
      <c r="K88" s="115"/>
      <c r="L88" s="115"/>
      <c r="M88" s="115"/>
      <c r="N88" s="272">
        <f>N131</f>
        <v>0</v>
      </c>
      <c r="O88" s="273"/>
      <c r="P88" s="273"/>
      <c r="Q88" s="273"/>
      <c r="R88" s="117"/>
    </row>
    <row r="89" spans="2:47" s="7" customFormat="1" ht="19.899999999999999" customHeight="1" x14ac:dyDescent="0.25">
      <c r="B89" s="118"/>
      <c r="C89" s="119"/>
      <c r="D89" s="94" t="s">
        <v>100</v>
      </c>
      <c r="E89" s="119"/>
      <c r="F89" s="119"/>
      <c r="G89" s="119"/>
      <c r="H89" s="119"/>
      <c r="I89" s="119"/>
      <c r="J89" s="119"/>
      <c r="K89" s="119"/>
      <c r="L89" s="119"/>
      <c r="M89" s="119"/>
      <c r="N89" s="198">
        <f>N132</f>
        <v>0</v>
      </c>
      <c r="O89" s="271"/>
      <c r="P89" s="271"/>
      <c r="Q89" s="271"/>
      <c r="R89" s="120"/>
    </row>
    <row r="90" spans="2:47" s="7" customFormat="1" ht="19.899999999999999" customHeight="1" x14ac:dyDescent="0.25">
      <c r="B90" s="118"/>
      <c r="C90" s="119"/>
      <c r="D90" s="94" t="s">
        <v>101</v>
      </c>
      <c r="E90" s="119"/>
      <c r="F90" s="119"/>
      <c r="G90" s="119"/>
      <c r="H90" s="119"/>
      <c r="I90" s="119"/>
      <c r="J90" s="119"/>
      <c r="K90" s="119"/>
      <c r="L90" s="119"/>
      <c r="M90" s="119"/>
      <c r="N90" s="198">
        <f>N146</f>
        <v>0</v>
      </c>
      <c r="O90" s="271"/>
      <c r="P90" s="271"/>
      <c r="Q90" s="271"/>
      <c r="R90" s="120"/>
    </row>
    <row r="91" spans="2:47" s="7" customFormat="1" ht="19.899999999999999" customHeight="1" x14ac:dyDescent="0.25">
      <c r="B91" s="118"/>
      <c r="C91" s="119"/>
      <c r="D91" s="94" t="s">
        <v>102</v>
      </c>
      <c r="E91" s="119"/>
      <c r="F91" s="119"/>
      <c r="G91" s="119"/>
      <c r="H91" s="119"/>
      <c r="I91" s="119"/>
      <c r="J91" s="119"/>
      <c r="K91" s="119"/>
      <c r="L91" s="119"/>
      <c r="M91" s="119"/>
      <c r="N91" s="198">
        <f>N175</f>
        <v>0</v>
      </c>
      <c r="O91" s="271"/>
      <c r="P91" s="271"/>
      <c r="Q91" s="271"/>
      <c r="R91" s="120"/>
    </row>
    <row r="92" spans="2:47" s="7" customFormat="1" ht="19.899999999999999" customHeight="1" x14ac:dyDescent="0.25">
      <c r="B92" s="118"/>
      <c r="C92" s="119"/>
      <c r="D92" s="94" t="s">
        <v>103</v>
      </c>
      <c r="E92" s="119"/>
      <c r="F92" s="119"/>
      <c r="G92" s="119"/>
      <c r="H92" s="119"/>
      <c r="I92" s="119"/>
      <c r="J92" s="119"/>
      <c r="K92" s="119"/>
      <c r="L92" s="119"/>
      <c r="M92" s="119"/>
      <c r="N92" s="198">
        <f>N231</f>
        <v>0</v>
      </c>
      <c r="O92" s="271"/>
      <c r="P92" s="271"/>
      <c r="Q92" s="271"/>
      <c r="R92" s="120"/>
    </row>
    <row r="93" spans="2:47" s="6" customFormat="1" ht="24.95" customHeight="1" x14ac:dyDescent="0.25">
      <c r="B93" s="114"/>
      <c r="C93" s="115"/>
      <c r="D93" s="116" t="s">
        <v>104</v>
      </c>
      <c r="E93" s="115"/>
      <c r="F93" s="115"/>
      <c r="G93" s="115"/>
      <c r="H93" s="115"/>
      <c r="I93" s="115"/>
      <c r="J93" s="115"/>
      <c r="K93" s="115"/>
      <c r="L93" s="115"/>
      <c r="M93" s="115"/>
      <c r="N93" s="272">
        <f>N233</f>
        <v>0</v>
      </c>
      <c r="O93" s="273"/>
      <c r="P93" s="273"/>
      <c r="Q93" s="273"/>
      <c r="R93" s="117"/>
    </row>
    <row r="94" spans="2:47" s="7" customFormat="1" ht="19.899999999999999" customHeight="1" x14ac:dyDescent="0.25">
      <c r="B94" s="118"/>
      <c r="C94" s="119"/>
      <c r="D94" s="94" t="s">
        <v>105</v>
      </c>
      <c r="E94" s="119"/>
      <c r="F94" s="119"/>
      <c r="G94" s="119"/>
      <c r="H94" s="119"/>
      <c r="I94" s="119"/>
      <c r="J94" s="119"/>
      <c r="K94" s="119"/>
      <c r="L94" s="119"/>
      <c r="M94" s="119"/>
      <c r="N94" s="198">
        <f>N234</f>
        <v>0</v>
      </c>
      <c r="O94" s="271"/>
      <c r="P94" s="271"/>
      <c r="Q94" s="271"/>
      <c r="R94" s="120"/>
    </row>
    <row r="95" spans="2:47" s="7" customFormat="1" ht="19.899999999999999" customHeight="1" x14ac:dyDescent="0.25">
      <c r="B95" s="118"/>
      <c r="C95" s="119"/>
      <c r="D95" s="94" t="s">
        <v>106</v>
      </c>
      <c r="E95" s="119"/>
      <c r="F95" s="119"/>
      <c r="G95" s="119"/>
      <c r="H95" s="119"/>
      <c r="I95" s="119"/>
      <c r="J95" s="119"/>
      <c r="K95" s="119"/>
      <c r="L95" s="119"/>
      <c r="M95" s="119"/>
      <c r="N95" s="198">
        <f>N240</f>
        <v>0</v>
      </c>
      <c r="O95" s="271"/>
      <c r="P95" s="271"/>
      <c r="Q95" s="271"/>
      <c r="R95" s="120"/>
    </row>
    <row r="96" spans="2:47" s="7" customFormat="1" ht="19.899999999999999" customHeight="1" x14ac:dyDescent="0.25">
      <c r="B96" s="118"/>
      <c r="C96" s="119"/>
      <c r="D96" s="94" t="s">
        <v>107</v>
      </c>
      <c r="E96" s="119"/>
      <c r="F96" s="119"/>
      <c r="G96" s="119"/>
      <c r="H96" s="119"/>
      <c r="I96" s="119"/>
      <c r="J96" s="119"/>
      <c r="K96" s="119"/>
      <c r="L96" s="119"/>
      <c r="M96" s="119"/>
      <c r="N96" s="198">
        <f>N249</f>
        <v>0</v>
      </c>
      <c r="O96" s="271"/>
      <c r="P96" s="271"/>
      <c r="Q96" s="271"/>
      <c r="R96" s="120"/>
    </row>
    <row r="97" spans="2:65" s="7" customFormat="1" ht="19.899999999999999" customHeight="1" x14ac:dyDescent="0.25">
      <c r="B97" s="118"/>
      <c r="C97" s="119"/>
      <c r="D97" s="94" t="s">
        <v>108</v>
      </c>
      <c r="E97" s="119"/>
      <c r="F97" s="119"/>
      <c r="G97" s="119"/>
      <c r="H97" s="119"/>
      <c r="I97" s="119"/>
      <c r="J97" s="119"/>
      <c r="K97" s="119"/>
      <c r="L97" s="119"/>
      <c r="M97" s="119"/>
      <c r="N97" s="198">
        <f>N258</f>
        <v>0</v>
      </c>
      <c r="O97" s="271"/>
      <c r="P97" s="271"/>
      <c r="Q97" s="271"/>
      <c r="R97" s="120"/>
    </row>
    <row r="98" spans="2:65" s="7" customFormat="1" ht="19.899999999999999" customHeight="1" x14ac:dyDescent="0.25">
      <c r="B98" s="118"/>
      <c r="C98" s="119"/>
      <c r="D98" s="94" t="s">
        <v>109</v>
      </c>
      <c r="E98" s="119"/>
      <c r="F98" s="119"/>
      <c r="G98" s="119"/>
      <c r="H98" s="119"/>
      <c r="I98" s="119"/>
      <c r="J98" s="119"/>
      <c r="K98" s="119"/>
      <c r="L98" s="119"/>
      <c r="M98" s="119"/>
      <c r="N98" s="198">
        <f>N266</f>
        <v>0</v>
      </c>
      <c r="O98" s="271"/>
      <c r="P98" s="271"/>
      <c r="Q98" s="271"/>
      <c r="R98" s="120"/>
    </row>
    <row r="99" spans="2:65" s="7" customFormat="1" ht="19.899999999999999" customHeight="1" x14ac:dyDescent="0.25">
      <c r="B99" s="118"/>
      <c r="C99" s="119"/>
      <c r="D99" s="94" t="s">
        <v>110</v>
      </c>
      <c r="E99" s="119"/>
      <c r="F99" s="119"/>
      <c r="G99" s="119"/>
      <c r="H99" s="119"/>
      <c r="I99" s="119"/>
      <c r="J99" s="119"/>
      <c r="K99" s="119"/>
      <c r="L99" s="119"/>
      <c r="M99" s="119"/>
      <c r="N99" s="198">
        <f>N307</f>
        <v>0</v>
      </c>
      <c r="O99" s="271"/>
      <c r="P99" s="271"/>
      <c r="Q99" s="271"/>
      <c r="R99" s="120"/>
    </row>
    <row r="100" spans="2:65" s="7" customFormat="1" ht="19.899999999999999" customHeight="1" x14ac:dyDescent="0.25">
      <c r="B100" s="118"/>
      <c r="C100" s="119"/>
      <c r="D100" s="94" t="s">
        <v>111</v>
      </c>
      <c r="E100" s="119"/>
      <c r="F100" s="119"/>
      <c r="G100" s="119"/>
      <c r="H100" s="119"/>
      <c r="I100" s="119"/>
      <c r="J100" s="119"/>
      <c r="K100" s="119"/>
      <c r="L100" s="119"/>
      <c r="M100" s="119"/>
      <c r="N100" s="198">
        <f>N319</f>
        <v>0</v>
      </c>
      <c r="O100" s="271"/>
      <c r="P100" s="271"/>
      <c r="Q100" s="271"/>
      <c r="R100" s="120"/>
    </row>
    <row r="101" spans="2:65" s="7" customFormat="1" ht="19.899999999999999" customHeight="1" x14ac:dyDescent="0.25">
      <c r="B101" s="118"/>
      <c r="C101" s="119"/>
      <c r="D101" s="94" t="s">
        <v>112</v>
      </c>
      <c r="E101" s="119"/>
      <c r="F101" s="119"/>
      <c r="G101" s="119"/>
      <c r="H101" s="119"/>
      <c r="I101" s="119"/>
      <c r="J101" s="119"/>
      <c r="K101" s="119"/>
      <c r="L101" s="119"/>
      <c r="M101" s="119"/>
      <c r="N101" s="198">
        <f>N333</f>
        <v>0</v>
      </c>
      <c r="O101" s="271"/>
      <c r="P101" s="271"/>
      <c r="Q101" s="271"/>
      <c r="R101" s="120"/>
    </row>
    <row r="102" spans="2:65" s="6" customFormat="1" ht="24.95" customHeight="1" x14ac:dyDescent="0.25">
      <c r="B102" s="114"/>
      <c r="C102" s="115"/>
      <c r="D102" s="116" t="s">
        <v>113</v>
      </c>
      <c r="E102" s="115"/>
      <c r="F102" s="115"/>
      <c r="G102" s="115"/>
      <c r="H102" s="115"/>
      <c r="I102" s="115"/>
      <c r="J102" s="115"/>
      <c r="K102" s="115"/>
      <c r="L102" s="115"/>
      <c r="M102" s="115"/>
      <c r="N102" s="272">
        <f>N346</f>
        <v>0</v>
      </c>
      <c r="O102" s="273"/>
      <c r="P102" s="273"/>
      <c r="Q102" s="273"/>
      <c r="R102" s="117"/>
    </row>
    <row r="103" spans="2:65" s="7" customFormat="1" ht="19.899999999999999" customHeight="1" x14ac:dyDescent="0.25">
      <c r="B103" s="118"/>
      <c r="C103" s="119"/>
      <c r="D103" s="94" t="s">
        <v>114</v>
      </c>
      <c r="E103" s="119"/>
      <c r="F103" s="119"/>
      <c r="G103" s="119"/>
      <c r="H103" s="119"/>
      <c r="I103" s="119"/>
      <c r="J103" s="119"/>
      <c r="K103" s="119"/>
      <c r="L103" s="119"/>
      <c r="M103" s="119"/>
      <c r="N103" s="198">
        <f>N347</f>
        <v>0</v>
      </c>
      <c r="O103" s="271"/>
      <c r="P103" s="271"/>
      <c r="Q103" s="271"/>
      <c r="R103" s="120"/>
    </row>
    <row r="104" spans="2:65" s="6" customFormat="1" ht="21.75" customHeight="1" x14ac:dyDescent="0.35">
      <c r="B104" s="114"/>
      <c r="C104" s="115"/>
      <c r="D104" s="116" t="s">
        <v>115</v>
      </c>
      <c r="E104" s="115"/>
      <c r="F104" s="115"/>
      <c r="G104" s="115"/>
      <c r="H104" s="115"/>
      <c r="I104" s="115"/>
      <c r="J104" s="115"/>
      <c r="K104" s="115"/>
      <c r="L104" s="115"/>
      <c r="M104" s="115"/>
      <c r="N104" s="238">
        <f>N369</f>
        <v>0</v>
      </c>
      <c r="O104" s="273"/>
      <c r="P104" s="273"/>
      <c r="Q104" s="273"/>
      <c r="R104" s="117"/>
    </row>
    <row r="105" spans="2:65" s="1" customFormat="1" ht="21.75" customHeight="1" x14ac:dyDescent="0.25">
      <c r="B105" s="32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4"/>
    </row>
    <row r="106" spans="2:65" s="1" customFormat="1" ht="29.25" customHeight="1" x14ac:dyDescent="0.25">
      <c r="B106" s="32"/>
      <c r="C106" s="113" t="s">
        <v>116</v>
      </c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274">
        <f>ROUND(N107+N108+N109+N110+N111+N112,2)</f>
        <v>0</v>
      </c>
      <c r="O106" s="196"/>
      <c r="P106" s="196"/>
      <c r="Q106" s="196"/>
      <c r="R106" s="34"/>
      <c r="T106" s="121"/>
      <c r="U106" s="122" t="s">
        <v>40</v>
      </c>
    </row>
    <row r="107" spans="2:65" s="1" customFormat="1" ht="18" customHeight="1" x14ac:dyDescent="0.25">
      <c r="B107" s="123"/>
      <c r="C107" s="124"/>
      <c r="D107" s="195" t="s">
        <v>117</v>
      </c>
      <c r="E107" s="269"/>
      <c r="F107" s="269"/>
      <c r="G107" s="269"/>
      <c r="H107" s="269"/>
      <c r="I107" s="124"/>
      <c r="J107" s="124"/>
      <c r="K107" s="124"/>
      <c r="L107" s="124"/>
      <c r="M107" s="124"/>
      <c r="N107" s="197">
        <f>ROUND(N87*T107,2)</f>
        <v>0</v>
      </c>
      <c r="O107" s="269"/>
      <c r="P107" s="269"/>
      <c r="Q107" s="269"/>
      <c r="R107" s="125"/>
      <c r="S107" s="126"/>
      <c r="T107" s="127"/>
      <c r="U107" s="128" t="s">
        <v>43</v>
      </c>
      <c r="V107" s="129"/>
      <c r="W107" s="129"/>
      <c r="X107" s="129"/>
      <c r="Y107" s="129"/>
      <c r="Z107" s="129"/>
      <c r="AA107" s="129"/>
      <c r="AB107" s="129"/>
      <c r="AC107" s="129"/>
      <c r="AD107" s="129"/>
      <c r="AE107" s="129"/>
      <c r="AF107" s="129"/>
      <c r="AG107" s="129"/>
      <c r="AH107" s="129"/>
      <c r="AI107" s="129"/>
      <c r="AJ107" s="129"/>
      <c r="AK107" s="129"/>
      <c r="AL107" s="129"/>
      <c r="AM107" s="129"/>
      <c r="AN107" s="129"/>
      <c r="AO107" s="129"/>
      <c r="AP107" s="129"/>
      <c r="AQ107" s="129"/>
      <c r="AR107" s="129"/>
      <c r="AS107" s="129"/>
      <c r="AT107" s="129"/>
      <c r="AU107" s="129"/>
      <c r="AV107" s="129"/>
      <c r="AW107" s="129"/>
      <c r="AX107" s="129"/>
      <c r="AY107" s="130" t="s">
        <v>118</v>
      </c>
      <c r="AZ107" s="129"/>
      <c r="BA107" s="129"/>
      <c r="BB107" s="129"/>
      <c r="BC107" s="129"/>
      <c r="BD107" s="129"/>
      <c r="BE107" s="131">
        <f t="shared" ref="BE107:BE112" si="0">IF(U107="základná",N107,0)</f>
        <v>0</v>
      </c>
      <c r="BF107" s="131">
        <f t="shared" ref="BF107:BF112" si="1">IF(U107="znížená",N107,0)</f>
        <v>0</v>
      </c>
      <c r="BG107" s="131">
        <f t="shared" ref="BG107:BG112" si="2">IF(U107="zákl. prenesená",N107,0)</f>
        <v>0</v>
      </c>
      <c r="BH107" s="131">
        <f t="shared" ref="BH107:BH112" si="3">IF(U107="zníž. prenesená",N107,0)</f>
        <v>0</v>
      </c>
      <c r="BI107" s="131">
        <f t="shared" ref="BI107:BI112" si="4">IF(U107="nulová",N107,0)</f>
        <v>0</v>
      </c>
      <c r="BJ107" s="130" t="s">
        <v>119</v>
      </c>
      <c r="BK107" s="129"/>
      <c r="BL107" s="129"/>
      <c r="BM107" s="129"/>
    </row>
    <row r="108" spans="2:65" s="1" customFormat="1" ht="18" customHeight="1" x14ac:dyDescent="0.25">
      <c r="B108" s="123"/>
      <c r="C108" s="124"/>
      <c r="D108" s="195" t="s">
        <v>120</v>
      </c>
      <c r="E108" s="269"/>
      <c r="F108" s="269"/>
      <c r="G108" s="269"/>
      <c r="H108" s="269"/>
      <c r="I108" s="124"/>
      <c r="J108" s="124"/>
      <c r="K108" s="124"/>
      <c r="L108" s="124"/>
      <c r="M108" s="124"/>
      <c r="N108" s="197">
        <f>ROUND(N87*T108,2)</f>
        <v>0</v>
      </c>
      <c r="O108" s="269"/>
      <c r="P108" s="269"/>
      <c r="Q108" s="269"/>
      <c r="R108" s="125"/>
      <c r="S108" s="126"/>
      <c r="T108" s="127"/>
      <c r="U108" s="128" t="s">
        <v>43</v>
      </c>
      <c r="V108" s="129"/>
      <c r="W108" s="129"/>
      <c r="X108" s="129"/>
      <c r="Y108" s="129"/>
      <c r="Z108" s="129"/>
      <c r="AA108" s="129"/>
      <c r="AB108" s="129"/>
      <c r="AC108" s="129"/>
      <c r="AD108" s="129"/>
      <c r="AE108" s="129"/>
      <c r="AF108" s="129"/>
      <c r="AG108" s="129"/>
      <c r="AH108" s="129"/>
      <c r="AI108" s="129"/>
      <c r="AJ108" s="129"/>
      <c r="AK108" s="129"/>
      <c r="AL108" s="129"/>
      <c r="AM108" s="129"/>
      <c r="AN108" s="129"/>
      <c r="AO108" s="129"/>
      <c r="AP108" s="129"/>
      <c r="AQ108" s="129"/>
      <c r="AR108" s="129"/>
      <c r="AS108" s="129"/>
      <c r="AT108" s="129"/>
      <c r="AU108" s="129"/>
      <c r="AV108" s="129"/>
      <c r="AW108" s="129"/>
      <c r="AX108" s="129"/>
      <c r="AY108" s="130" t="s">
        <v>118</v>
      </c>
      <c r="AZ108" s="129"/>
      <c r="BA108" s="129"/>
      <c r="BB108" s="129"/>
      <c r="BC108" s="129"/>
      <c r="BD108" s="129"/>
      <c r="BE108" s="131">
        <f t="shared" si="0"/>
        <v>0</v>
      </c>
      <c r="BF108" s="131">
        <f t="shared" si="1"/>
        <v>0</v>
      </c>
      <c r="BG108" s="131">
        <f t="shared" si="2"/>
        <v>0</v>
      </c>
      <c r="BH108" s="131">
        <f t="shared" si="3"/>
        <v>0</v>
      </c>
      <c r="BI108" s="131">
        <f t="shared" si="4"/>
        <v>0</v>
      </c>
      <c r="BJ108" s="130" t="s">
        <v>119</v>
      </c>
      <c r="BK108" s="129"/>
      <c r="BL108" s="129"/>
      <c r="BM108" s="129"/>
    </row>
    <row r="109" spans="2:65" s="1" customFormat="1" ht="18" customHeight="1" x14ac:dyDescent="0.25">
      <c r="B109" s="123"/>
      <c r="C109" s="124"/>
      <c r="D109" s="195" t="s">
        <v>121</v>
      </c>
      <c r="E109" s="269"/>
      <c r="F109" s="269"/>
      <c r="G109" s="269"/>
      <c r="H109" s="269"/>
      <c r="I109" s="124"/>
      <c r="J109" s="124"/>
      <c r="K109" s="124"/>
      <c r="L109" s="124"/>
      <c r="M109" s="124"/>
      <c r="N109" s="197">
        <f>ROUND(N87*T109,2)</f>
        <v>0</v>
      </c>
      <c r="O109" s="269"/>
      <c r="P109" s="269"/>
      <c r="Q109" s="269"/>
      <c r="R109" s="125"/>
      <c r="S109" s="126"/>
      <c r="T109" s="127"/>
      <c r="U109" s="128" t="s">
        <v>43</v>
      </c>
      <c r="V109" s="129"/>
      <c r="W109" s="129"/>
      <c r="X109" s="129"/>
      <c r="Y109" s="129"/>
      <c r="Z109" s="129"/>
      <c r="AA109" s="129"/>
      <c r="AB109" s="129"/>
      <c r="AC109" s="129"/>
      <c r="AD109" s="129"/>
      <c r="AE109" s="129"/>
      <c r="AF109" s="129"/>
      <c r="AG109" s="129"/>
      <c r="AH109" s="129"/>
      <c r="AI109" s="129"/>
      <c r="AJ109" s="129"/>
      <c r="AK109" s="129"/>
      <c r="AL109" s="129"/>
      <c r="AM109" s="129"/>
      <c r="AN109" s="129"/>
      <c r="AO109" s="129"/>
      <c r="AP109" s="129"/>
      <c r="AQ109" s="129"/>
      <c r="AR109" s="129"/>
      <c r="AS109" s="129"/>
      <c r="AT109" s="129"/>
      <c r="AU109" s="129"/>
      <c r="AV109" s="129"/>
      <c r="AW109" s="129"/>
      <c r="AX109" s="129"/>
      <c r="AY109" s="130" t="s">
        <v>118</v>
      </c>
      <c r="AZ109" s="129"/>
      <c r="BA109" s="129"/>
      <c r="BB109" s="129"/>
      <c r="BC109" s="129"/>
      <c r="BD109" s="129"/>
      <c r="BE109" s="131">
        <f t="shared" si="0"/>
        <v>0</v>
      </c>
      <c r="BF109" s="131">
        <f t="shared" si="1"/>
        <v>0</v>
      </c>
      <c r="BG109" s="131">
        <f t="shared" si="2"/>
        <v>0</v>
      </c>
      <c r="BH109" s="131">
        <f t="shared" si="3"/>
        <v>0</v>
      </c>
      <c r="BI109" s="131">
        <f t="shared" si="4"/>
        <v>0</v>
      </c>
      <c r="BJ109" s="130" t="s">
        <v>119</v>
      </c>
      <c r="BK109" s="129"/>
      <c r="BL109" s="129"/>
      <c r="BM109" s="129"/>
    </row>
    <row r="110" spans="2:65" s="1" customFormat="1" ht="18" customHeight="1" x14ac:dyDescent="0.25">
      <c r="B110" s="123"/>
      <c r="C110" s="124"/>
      <c r="D110" s="195" t="s">
        <v>122</v>
      </c>
      <c r="E110" s="269"/>
      <c r="F110" s="269"/>
      <c r="G110" s="269"/>
      <c r="H110" s="269"/>
      <c r="I110" s="124"/>
      <c r="J110" s="124"/>
      <c r="K110" s="124"/>
      <c r="L110" s="124"/>
      <c r="M110" s="124"/>
      <c r="N110" s="197">
        <f>ROUND(N87*T110,2)</f>
        <v>0</v>
      </c>
      <c r="O110" s="269"/>
      <c r="P110" s="269"/>
      <c r="Q110" s="269"/>
      <c r="R110" s="125"/>
      <c r="S110" s="126"/>
      <c r="T110" s="127"/>
      <c r="U110" s="128" t="s">
        <v>43</v>
      </c>
      <c r="V110" s="129"/>
      <c r="W110" s="129"/>
      <c r="X110" s="129"/>
      <c r="Y110" s="129"/>
      <c r="Z110" s="129"/>
      <c r="AA110" s="129"/>
      <c r="AB110" s="129"/>
      <c r="AC110" s="129"/>
      <c r="AD110" s="129"/>
      <c r="AE110" s="129"/>
      <c r="AF110" s="129"/>
      <c r="AG110" s="129"/>
      <c r="AH110" s="129"/>
      <c r="AI110" s="129"/>
      <c r="AJ110" s="129"/>
      <c r="AK110" s="129"/>
      <c r="AL110" s="129"/>
      <c r="AM110" s="129"/>
      <c r="AN110" s="129"/>
      <c r="AO110" s="129"/>
      <c r="AP110" s="129"/>
      <c r="AQ110" s="129"/>
      <c r="AR110" s="129"/>
      <c r="AS110" s="129"/>
      <c r="AT110" s="129"/>
      <c r="AU110" s="129"/>
      <c r="AV110" s="129"/>
      <c r="AW110" s="129"/>
      <c r="AX110" s="129"/>
      <c r="AY110" s="130" t="s">
        <v>118</v>
      </c>
      <c r="AZ110" s="129"/>
      <c r="BA110" s="129"/>
      <c r="BB110" s="129"/>
      <c r="BC110" s="129"/>
      <c r="BD110" s="129"/>
      <c r="BE110" s="131">
        <f t="shared" si="0"/>
        <v>0</v>
      </c>
      <c r="BF110" s="131">
        <f t="shared" si="1"/>
        <v>0</v>
      </c>
      <c r="BG110" s="131">
        <f t="shared" si="2"/>
        <v>0</v>
      </c>
      <c r="BH110" s="131">
        <f t="shared" si="3"/>
        <v>0</v>
      </c>
      <c r="BI110" s="131">
        <f t="shared" si="4"/>
        <v>0</v>
      </c>
      <c r="BJ110" s="130" t="s">
        <v>119</v>
      </c>
      <c r="BK110" s="129"/>
      <c r="BL110" s="129"/>
      <c r="BM110" s="129"/>
    </row>
    <row r="111" spans="2:65" s="1" customFormat="1" ht="18" customHeight="1" x14ac:dyDescent="0.25">
      <c r="B111" s="123"/>
      <c r="C111" s="124"/>
      <c r="D111" s="195" t="s">
        <v>123</v>
      </c>
      <c r="E111" s="269"/>
      <c r="F111" s="269"/>
      <c r="G111" s="269"/>
      <c r="H111" s="269"/>
      <c r="I111" s="124"/>
      <c r="J111" s="124"/>
      <c r="K111" s="124"/>
      <c r="L111" s="124"/>
      <c r="M111" s="124"/>
      <c r="N111" s="197">
        <f>ROUND(N87*T111,2)</f>
        <v>0</v>
      </c>
      <c r="O111" s="269"/>
      <c r="P111" s="269"/>
      <c r="Q111" s="269"/>
      <c r="R111" s="125"/>
      <c r="S111" s="126"/>
      <c r="T111" s="127"/>
      <c r="U111" s="128" t="s">
        <v>43</v>
      </c>
      <c r="V111" s="129"/>
      <c r="W111" s="129"/>
      <c r="X111" s="129"/>
      <c r="Y111" s="129"/>
      <c r="Z111" s="129"/>
      <c r="AA111" s="129"/>
      <c r="AB111" s="129"/>
      <c r="AC111" s="129"/>
      <c r="AD111" s="129"/>
      <c r="AE111" s="129"/>
      <c r="AF111" s="129"/>
      <c r="AG111" s="129"/>
      <c r="AH111" s="129"/>
      <c r="AI111" s="129"/>
      <c r="AJ111" s="129"/>
      <c r="AK111" s="129"/>
      <c r="AL111" s="129"/>
      <c r="AM111" s="129"/>
      <c r="AN111" s="129"/>
      <c r="AO111" s="129"/>
      <c r="AP111" s="129"/>
      <c r="AQ111" s="129"/>
      <c r="AR111" s="129"/>
      <c r="AS111" s="129"/>
      <c r="AT111" s="129"/>
      <c r="AU111" s="129"/>
      <c r="AV111" s="129"/>
      <c r="AW111" s="129"/>
      <c r="AX111" s="129"/>
      <c r="AY111" s="130" t="s">
        <v>118</v>
      </c>
      <c r="AZ111" s="129"/>
      <c r="BA111" s="129"/>
      <c r="BB111" s="129"/>
      <c r="BC111" s="129"/>
      <c r="BD111" s="129"/>
      <c r="BE111" s="131">
        <f t="shared" si="0"/>
        <v>0</v>
      </c>
      <c r="BF111" s="131">
        <f t="shared" si="1"/>
        <v>0</v>
      </c>
      <c r="BG111" s="131">
        <f t="shared" si="2"/>
        <v>0</v>
      </c>
      <c r="BH111" s="131">
        <f t="shared" si="3"/>
        <v>0</v>
      </c>
      <c r="BI111" s="131">
        <f t="shared" si="4"/>
        <v>0</v>
      </c>
      <c r="BJ111" s="130" t="s">
        <v>119</v>
      </c>
      <c r="BK111" s="129"/>
      <c r="BL111" s="129"/>
      <c r="BM111" s="129"/>
    </row>
    <row r="112" spans="2:65" s="1" customFormat="1" ht="18" customHeight="1" x14ac:dyDescent="0.25">
      <c r="B112" s="123"/>
      <c r="C112" s="124"/>
      <c r="D112" s="132" t="s">
        <v>124</v>
      </c>
      <c r="E112" s="124"/>
      <c r="F112" s="124"/>
      <c r="G112" s="124"/>
      <c r="H112" s="124"/>
      <c r="I112" s="124"/>
      <c r="J112" s="124"/>
      <c r="K112" s="124"/>
      <c r="L112" s="124"/>
      <c r="M112" s="124"/>
      <c r="N112" s="197">
        <f>ROUND(N87*T112,2)</f>
        <v>0</v>
      </c>
      <c r="O112" s="269"/>
      <c r="P112" s="269"/>
      <c r="Q112" s="269"/>
      <c r="R112" s="125"/>
      <c r="S112" s="126"/>
      <c r="T112" s="133"/>
      <c r="U112" s="134" t="s">
        <v>43</v>
      </c>
      <c r="V112" s="129"/>
      <c r="W112" s="129"/>
      <c r="X112" s="129"/>
      <c r="Y112" s="129"/>
      <c r="Z112" s="129"/>
      <c r="AA112" s="129"/>
      <c r="AB112" s="129"/>
      <c r="AC112" s="129"/>
      <c r="AD112" s="129"/>
      <c r="AE112" s="129"/>
      <c r="AF112" s="129"/>
      <c r="AG112" s="129"/>
      <c r="AH112" s="129"/>
      <c r="AI112" s="129"/>
      <c r="AJ112" s="129"/>
      <c r="AK112" s="129"/>
      <c r="AL112" s="129"/>
      <c r="AM112" s="129"/>
      <c r="AN112" s="129"/>
      <c r="AO112" s="129"/>
      <c r="AP112" s="129"/>
      <c r="AQ112" s="129"/>
      <c r="AR112" s="129"/>
      <c r="AS112" s="129"/>
      <c r="AT112" s="129"/>
      <c r="AU112" s="129"/>
      <c r="AV112" s="129"/>
      <c r="AW112" s="129"/>
      <c r="AX112" s="129"/>
      <c r="AY112" s="130" t="s">
        <v>125</v>
      </c>
      <c r="AZ112" s="129"/>
      <c r="BA112" s="129"/>
      <c r="BB112" s="129"/>
      <c r="BC112" s="129"/>
      <c r="BD112" s="129"/>
      <c r="BE112" s="131">
        <f t="shared" si="0"/>
        <v>0</v>
      </c>
      <c r="BF112" s="131">
        <f t="shared" si="1"/>
        <v>0</v>
      </c>
      <c r="BG112" s="131">
        <f t="shared" si="2"/>
        <v>0</v>
      </c>
      <c r="BH112" s="131">
        <f t="shared" si="3"/>
        <v>0</v>
      </c>
      <c r="BI112" s="131">
        <f t="shared" si="4"/>
        <v>0</v>
      </c>
      <c r="BJ112" s="130" t="s">
        <v>119</v>
      </c>
      <c r="BK112" s="129"/>
      <c r="BL112" s="129"/>
      <c r="BM112" s="129"/>
    </row>
    <row r="113" spans="2:18" s="1" customFormat="1" x14ac:dyDescent="0.25">
      <c r="B113" s="32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4"/>
    </row>
    <row r="114" spans="2:18" s="1" customFormat="1" ht="29.25" customHeight="1" x14ac:dyDescent="0.25">
      <c r="B114" s="32"/>
      <c r="C114" s="105" t="s">
        <v>90</v>
      </c>
      <c r="D114" s="106"/>
      <c r="E114" s="106"/>
      <c r="F114" s="106"/>
      <c r="G114" s="106"/>
      <c r="H114" s="106"/>
      <c r="I114" s="106"/>
      <c r="J114" s="106"/>
      <c r="K114" s="106"/>
      <c r="L114" s="192">
        <f>ROUND(SUM(N87+N106),2)</f>
        <v>0</v>
      </c>
      <c r="M114" s="270"/>
      <c r="N114" s="270"/>
      <c r="O114" s="270"/>
      <c r="P114" s="270"/>
      <c r="Q114" s="270"/>
      <c r="R114" s="34"/>
    </row>
    <row r="115" spans="2:18" s="1" customFormat="1" ht="6.95" customHeight="1" x14ac:dyDescent="0.25">
      <c r="B115" s="56"/>
      <c r="C115" s="57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8"/>
    </row>
    <row r="119" spans="2:18" s="1" customFormat="1" ht="6.95" customHeight="1" x14ac:dyDescent="0.25">
      <c r="B119" s="59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1"/>
    </row>
    <row r="120" spans="2:18" s="1" customFormat="1" ht="36.950000000000003" customHeight="1" x14ac:dyDescent="0.25">
      <c r="B120" s="32"/>
      <c r="C120" s="221" t="s">
        <v>126</v>
      </c>
      <c r="D120" s="196"/>
      <c r="E120" s="196"/>
      <c r="F120" s="196"/>
      <c r="G120" s="196"/>
      <c r="H120" s="196"/>
      <c r="I120" s="196"/>
      <c r="J120" s="196"/>
      <c r="K120" s="196"/>
      <c r="L120" s="196"/>
      <c r="M120" s="196"/>
      <c r="N120" s="196"/>
      <c r="O120" s="196"/>
      <c r="P120" s="196"/>
      <c r="Q120" s="196"/>
      <c r="R120" s="34"/>
    </row>
    <row r="121" spans="2:18" s="1" customFormat="1" ht="6.95" customHeight="1" x14ac:dyDescent="0.25">
      <c r="B121" s="32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4"/>
    </row>
    <row r="122" spans="2:18" s="1" customFormat="1" ht="36.950000000000003" customHeight="1" x14ac:dyDescent="0.25">
      <c r="B122" s="32"/>
      <c r="C122" s="66" t="s">
        <v>15</v>
      </c>
      <c r="D122" s="33"/>
      <c r="E122" s="33"/>
      <c r="F122" s="204" t="str">
        <f>F6</f>
        <v>Stavebné úpravy a opravy vstupnej chodby bloku B ZŠ Sadová</v>
      </c>
      <c r="G122" s="196"/>
      <c r="H122" s="196"/>
      <c r="I122" s="196"/>
      <c r="J122" s="196"/>
      <c r="K122" s="196"/>
      <c r="L122" s="196"/>
      <c r="M122" s="196"/>
      <c r="N122" s="196"/>
      <c r="O122" s="196"/>
      <c r="P122" s="196"/>
      <c r="Q122" s="33"/>
      <c r="R122" s="34"/>
    </row>
    <row r="123" spans="2:18" s="1" customFormat="1" ht="6.95" customHeight="1" x14ac:dyDescent="0.25">
      <c r="B123" s="32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4"/>
    </row>
    <row r="124" spans="2:18" s="1" customFormat="1" ht="18" customHeight="1" x14ac:dyDescent="0.25">
      <c r="B124" s="32"/>
      <c r="C124" s="27" t="s">
        <v>20</v>
      </c>
      <c r="D124" s="33"/>
      <c r="E124" s="33"/>
      <c r="F124" s="25" t="str">
        <f>F8</f>
        <v>Senica</v>
      </c>
      <c r="G124" s="33"/>
      <c r="H124" s="33"/>
      <c r="I124" s="33"/>
      <c r="J124" s="33"/>
      <c r="K124" s="27" t="s">
        <v>22</v>
      </c>
      <c r="L124" s="33"/>
      <c r="M124" s="264" t="str">
        <f>IF(O8="","",O8)</f>
        <v>14. 4. 2016</v>
      </c>
      <c r="N124" s="196"/>
      <c r="O124" s="196"/>
      <c r="P124" s="196"/>
      <c r="Q124" s="33"/>
      <c r="R124" s="34"/>
    </row>
    <row r="125" spans="2:18" s="1" customFormat="1" ht="6.95" customHeight="1" x14ac:dyDescent="0.25">
      <c r="B125" s="32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4"/>
    </row>
    <row r="126" spans="2:18" s="1" customFormat="1" ht="15" x14ac:dyDescent="0.25">
      <c r="B126" s="32"/>
      <c r="C126" s="27" t="s">
        <v>24</v>
      </c>
      <c r="D126" s="33"/>
      <c r="E126" s="33"/>
      <c r="F126" s="25" t="str">
        <f>E11</f>
        <v>ZŠ Sadová ul. Senica</v>
      </c>
      <c r="G126" s="33"/>
      <c r="H126" s="33"/>
      <c r="I126" s="33"/>
      <c r="J126" s="33"/>
      <c r="K126" s="27" t="s">
        <v>30</v>
      </c>
      <c r="L126" s="33"/>
      <c r="M126" s="227" t="str">
        <f>E17</f>
        <v>Ing.arch. Martin Čonka</v>
      </c>
      <c r="N126" s="196"/>
      <c r="O126" s="196"/>
      <c r="P126" s="196"/>
      <c r="Q126" s="196"/>
      <c r="R126" s="34"/>
    </row>
    <row r="127" spans="2:18" s="1" customFormat="1" ht="14.45" customHeight="1" x14ac:dyDescent="0.25">
      <c r="B127" s="32"/>
      <c r="C127" s="27" t="s">
        <v>28</v>
      </c>
      <c r="D127" s="33"/>
      <c r="E127" s="33"/>
      <c r="F127" s="25" t="str">
        <f>IF(E14="","",E14)</f>
        <v>Vyplň údaj</v>
      </c>
      <c r="G127" s="33"/>
      <c r="H127" s="33"/>
      <c r="I127" s="33"/>
      <c r="J127" s="33"/>
      <c r="K127" s="27" t="s">
        <v>34</v>
      </c>
      <c r="L127" s="33"/>
      <c r="M127" s="227" t="str">
        <f>E20</f>
        <v>Ing. Juraj Havetta</v>
      </c>
      <c r="N127" s="196"/>
      <c r="O127" s="196"/>
      <c r="P127" s="196"/>
      <c r="Q127" s="196"/>
      <c r="R127" s="34"/>
    </row>
    <row r="128" spans="2:18" s="1" customFormat="1" ht="10.35" customHeight="1" x14ac:dyDescent="0.25">
      <c r="B128" s="32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4"/>
    </row>
    <row r="129" spans="2:65" s="8" customFormat="1" ht="29.25" customHeight="1" x14ac:dyDescent="0.25">
      <c r="B129" s="135"/>
      <c r="C129" s="136" t="s">
        <v>127</v>
      </c>
      <c r="D129" s="137" t="s">
        <v>128</v>
      </c>
      <c r="E129" s="137" t="s">
        <v>58</v>
      </c>
      <c r="F129" s="265" t="s">
        <v>129</v>
      </c>
      <c r="G129" s="266"/>
      <c r="H129" s="266"/>
      <c r="I129" s="266"/>
      <c r="J129" s="137" t="s">
        <v>130</v>
      </c>
      <c r="K129" s="137" t="s">
        <v>131</v>
      </c>
      <c r="L129" s="267" t="s">
        <v>132</v>
      </c>
      <c r="M129" s="266"/>
      <c r="N129" s="265" t="s">
        <v>96</v>
      </c>
      <c r="O129" s="266"/>
      <c r="P129" s="266"/>
      <c r="Q129" s="268"/>
      <c r="R129" s="138"/>
      <c r="T129" s="74" t="s">
        <v>133</v>
      </c>
      <c r="U129" s="75" t="s">
        <v>40</v>
      </c>
      <c r="V129" s="75" t="s">
        <v>134</v>
      </c>
      <c r="W129" s="75" t="s">
        <v>135</v>
      </c>
      <c r="X129" s="75" t="s">
        <v>136</v>
      </c>
      <c r="Y129" s="75" t="s">
        <v>137</v>
      </c>
      <c r="Z129" s="75" t="s">
        <v>138</v>
      </c>
      <c r="AA129" s="76" t="s">
        <v>139</v>
      </c>
    </row>
    <row r="130" spans="2:65" s="1" customFormat="1" ht="29.25" customHeight="1" x14ac:dyDescent="0.35">
      <c r="B130" s="32"/>
      <c r="C130" s="78" t="s">
        <v>93</v>
      </c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245">
        <f>BK130</f>
        <v>0</v>
      </c>
      <c r="O130" s="246"/>
      <c r="P130" s="246"/>
      <c r="Q130" s="246"/>
      <c r="R130" s="34"/>
      <c r="T130" s="77"/>
      <c r="U130" s="48"/>
      <c r="V130" s="48"/>
      <c r="W130" s="139">
        <f>W131+W233+W346+W369</f>
        <v>0</v>
      </c>
      <c r="X130" s="48"/>
      <c r="Y130" s="139">
        <f>Y131+Y233+Y346+Y369</f>
        <v>44.175974259999997</v>
      </c>
      <c r="Z130" s="48"/>
      <c r="AA130" s="140">
        <f>AA131+AA233+AA346+AA369</f>
        <v>13.175906499999998</v>
      </c>
      <c r="AT130" s="15" t="s">
        <v>75</v>
      </c>
      <c r="AU130" s="15" t="s">
        <v>98</v>
      </c>
      <c r="BK130" s="141">
        <f>BK131+BK233+BK346+BK369</f>
        <v>0</v>
      </c>
    </row>
    <row r="131" spans="2:65" s="9" customFormat="1" ht="37.35" customHeight="1" x14ac:dyDescent="0.35">
      <c r="B131" s="142"/>
      <c r="C131" s="143"/>
      <c r="D131" s="144" t="s">
        <v>99</v>
      </c>
      <c r="E131" s="144"/>
      <c r="F131" s="144"/>
      <c r="G131" s="144"/>
      <c r="H131" s="144"/>
      <c r="I131" s="144"/>
      <c r="J131" s="144"/>
      <c r="K131" s="144"/>
      <c r="L131" s="144"/>
      <c r="M131" s="144"/>
      <c r="N131" s="238">
        <f>BK131</f>
        <v>0</v>
      </c>
      <c r="O131" s="239"/>
      <c r="P131" s="239"/>
      <c r="Q131" s="239"/>
      <c r="R131" s="145"/>
      <c r="T131" s="146"/>
      <c r="U131" s="143"/>
      <c r="V131" s="143"/>
      <c r="W131" s="147">
        <f>W132+W146+W175+W231</f>
        <v>0</v>
      </c>
      <c r="X131" s="143"/>
      <c r="Y131" s="147">
        <f>Y132+Y146+Y175+Y231</f>
        <v>7.9026994200000003</v>
      </c>
      <c r="Z131" s="143"/>
      <c r="AA131" s="148">
        <f>AA132+AA146+AA175+AA231</f>
        <v>12.702050499999999</v>
      </c>
      <c r="AR131" s="149" t="s">
        <v>80</v>
      </c>
      <c r="AT131" s="150" t="s">
        <v>75</v>
      </c>
      <c r="AU131" s="150" t="s">
        <v>76</v>
      </c>
      <c r="AY131" s="149" t="s">
        <v>140</v>
      </c>
      <c r="BK131" s="151">
        <f>BK132+BK146+BK175+BK231</f>
        <v>0</v>
      </c>
    </row>
    <row r="132" spans="2:65" s="9" customFormat="1" ht="19.899999999999999" customHeight="1" x14ac:dyDescent="0.3">
      <c r="B132" s="142"/>
      <c r="C132" s="143"/>
      <c r="D132" s="152" t="s">
        <v>100</v>
      </c>
      <c r="E132" s="152"/>
      <c r="F132" s="152"/>
      <c r="G132" s="152"/>
      <c r="H132" s="152"/>
      <c r="I132" s="152"/>
      <c r="J132" s="152"/>
      <c r="K132" s="152"/>
      <c r="L132" s="152"/>
      <c r="M132" s="152"/>
      <c r="N132" s="236">
        <f>BK132</f>
        <v>0</v>
      </c>
      <c r="O132" s="237"/>
      <c r="P132" s="237"/>
      <c r="Q132" s="237"/>
      <c r="R132" s="145"/>
      <c r="T132" s="146"/>
      <c r="U132" s="143"/>
      <c r="V132" s="143"/>
      <c r="W132" s="147">
        <f>SUM(W133:W145)</f>
        <v>0</v>
      </c>
      <c r="X132" s="143"/>
      <c r="Y132" s="147">
        <f>SUM(Y133:Y145)</f>
        <v>2.6566503099999998</v>
      </c>
      <c r="Z132" s="143"/>
      <c r="AA132" s="148">
        <f>SUM(AA133:AA145)</f>
        <v>0</v>
      </c>
      <c r="AR132" s="149" t="s">
        <v>80</v>
      </c>
      <c r="AT132" s="150" t="s">
        <v>75</v>
      </c>
      <c r="AU132" s="150" t="s">
        <v>80</v>
      </c>
      <c r="AY132" s="149" t="s">
        <v>140</v>
      </c>
      <c r="BK132" s="151">
        <f>SUM(BK133:BK145)</f>
        <v>0</v>
      </c>
    </row>
    <row r="133" spans="2:65" s="1" customFormat="1" ht="31.5" customHeight="1" x14ac:dyDescent="0.25">
      <c r="B133" s="123"/>
      <c r="C133" s="153" t="s">
        <v>80</v>
      </c>
      <c r="D133" s="153" t="s">
        <v>141</v>
      </c>
      <c r="E133" s="154" t="s">
        <v>142</v>
      </c>
      <c r="F133" s="252" t="s">
        <v>143</v>
      </c>
      <c r="G133" s="253"/>
      <c r="H133" s="253"/>
      <c r="I133" s="253"/>
      <c r="J133" s="155" t="s">
        <v>144</v>
      </c>
      <c r="K133" s="156">
        <v>1</v>
      </c>
      <c r="L133" s="249">
        <v>0</v>
      </c>
      <c r="M133" s="253"/>
      <c r="N133" s="254">
        <f>ROUND(L133*K133,3)</f>
        <v>0</v>
      </c>
      <c r="O133" s="253"/>
      <c r="P133" s="253"/>
      <c r="Q133" s="253"/>
      <c r="R133" s="125"/>
      <c r="T133" s="158" t="s">
        <v>18</v>
      </c>
      <c r="U133" s="41" t="s">
        <v>43</v>
      </c>
      <c r="V133" s="33"/>
      <c r="W133" s="159">
        <f>V133*K133</f>
        <v>0</v>
      </c>
      <c r="X133" s="159">
        <v>3.2719999999999999E-2</v>
      </c>
      <c r="Y133" s="159">
        <f>X133*K133</f>
        <v>3.2719999999999999E-2</v>
      </c>
      <c r="Z133" s="159">
        <v>0</v>
      </c>
      <c r="AA133" s="160">
        <f>Z133*K133</f>
        <v>0</v>
      </c>
      <c r="AR133" s="15" t="s">
        <v>145</v>
      </c>
      <c r="AT133" s="15" t="s">
        <v>141</v>
      </c>
      <c r="AU133" s="15" t="s">
        <v>119</v>
      </c>
      <c r="AY133" s="15" t="s">
        <v>140</v>
      </c>
      <c r="BE133" s="98">
        <f>IF(U133="základná",N133,0)</f>
        <v>0</v>
      </c>
      <c r="BF133" s="98">
        <f>IF(U133="znížená",N133,0)</f>
        <v>0</v>
      </c>
      <c r="BG133" s="98">
        <f>IF(U133="zákl. prenesená",N133,0)</f>
        <v>0</v>
      </c>
      <c r="BH133" s="98">
        <f>IF(U133="zníž. prenesená",N133,0)</f>
        <v>0</v>
      </c>
      <c r="BI133" s="98">
        <f>IF(U133="nulová",N133,0)</f>
        <v>0</v>
      </c>
      <c r="BJ133" s="15" t="s">
        <v>119</v>
      </c>
      <c r="BK133" s="161">
        <f>ROUND(L133*K133,3)</f>
        <v>0</v>
      </c>
      <c r="BL133" s="15" t="s">
        <v>145</v>
      </c>
      <c r="BM133" s="15" t="s">
        <v>146</v>
      </c>
    </row>
    <row r="134" spans="2:65" s="1" customFormat="1" ht="31.5" customHeight="1" x14ac:dyDescent="0.25">
      <c r="B134" s="123"/>
      <c r="C134" s="153" t="s">
        <v>119</v>
      </c>
      <c r="D134" s="153" t="s">
        <v>141</v>
      </c>
      <c r="E134" s="154" t="s">
        <v>147</v>
      </c>
      <c r="F134" s="252" t="s">
        <v>148</v>
      </c>
      <c r="G134" s="253"/>
      <c r="H134" s="253"/>
      <c r="I134" s="253"/>
      <c r="J134" s="155" t="s">
        <v>149</v>
      </c>
      <c r="K134" s="156">
        <v>1.3</v>
      </c>
      <c r="L134" s="249">
        <v>0</v>
      </c>
      <c r="M134" s="253"/>
      <c r="N134" s="254">
        <f>ROUND(L134*K134,3)</f>
        <v>0</v>
      </c>
      <c r="O134" s="253"/>
      <c r="P134" s="253"/>
      <c r="Q134" s="253"/>
      <c r="R134" s="125"/>
      <c r="T134" s="158" t="s">
        <v>18</v>
      </c>
      <c r="U134" s="41" t="s">
        <v>43</v>
      </c>
      <c r="V134" s="33"/>
      <c r="W134" s="159">
        <f>V134*K134</f>
        <v>0</v>
      </c>
      <c r="X134" s="159">
        <v>0.2742</v>
      </c>
      <c r="Y134" s="159">
        <f>X134*K134</f>
        <v>0.35646</v>
      </c>
      <c r="Z134" s="159">
        <v>0</v>
      </c>
      <c r="AA134" s="160">
        <f>Z134*K134</f>
        <v>0</v>
      </c>
      <c r="AR134" s="15" t="s">
        <v>145</v>
      </c>
      <c r="AT134" s="15" t="s">
        <v>141</v>
      </c>
      <c r="AU134" s="15" t="s">
        <v>119</v>
      </c>
      <c r="AY134" s="15" t="s">
        <v>140</v>
      </c>
      <c r="BE134" s="98">
        <f>IF(U134="základná",N134,0)</f>
        <v>0</v>
      </c>
      <c r="BF134" s="98">
        <f>IF(U134="znížená",N134,0)</f>
        <v>0</v>
      </c>
      <c r="BG134" s="98">
        <f>IF(U134="zákl. prenesená",N134,0)</f>
        <v>0</v>
      </c>
      <c r="BH134" s="98">
        <f>IF(U134="zníž. prenesená",N134,0)</f>
        <v>0</v>
      </c>
      <c r="BI134" s="98">
        <f>IF(U134="nulová",N134,0)</f>
        <v>0</v>
      </c>
      <c r="BJ134" s="15" t="s">
        <v>119</v>
      </c>
      <c r="BK134" s="161">
        <f>ROUND(L134*K134,3)</f>
        <v>0</v>
      </c>
      <c r="BL134" s="15" t="s">
        <v>145</v>
      </c>
      <c r="BM134" s="15" t="s">
        <v>150</v>
      </c>
    </row>
    <row r="135" spans="2:65" s="10" customFormat="1" ht="22.5" customHeight="1" x14ac:dyDescent="0.25">
      <c r="B135" s="162"/>
      <c r="C135" s="163"/>
      <c r="D135" s="163"/>
      <c r="E135" s="164" t="s">
        <v>18</v>
      </c>
      <c r="F135" s="261" t="s">
        <v>151</v>
      </c>
      <c r="G135" s="262"/>
      <c r="H135" s="262"/>
      <c r="I135" s="262"/>
      <c r="J135" s="163"/>
      <c r="K135" s="165">
        <v>1.3</v>
      </c>
      <c r="L135" s="163"/>
      <c r="M135" s="163"/>
      <c r="N135" s="163"/>
      <c r="O135" s="163"/>
      <c r="P135" s="163"/>
      <c r="Q135" s="163"/>
      <c r="R135" s="166"/>
      <c r="T135" s="167"/>
      <c r="U135" s="163"/>
      <c r="V135" s="163"/>
      <c r="W135" s="163"/>
      <c r="X135" s="163"/>
      <c r="Y135" s="163"/>
      <c r="Z135" s="163"/>
      <c r="AA135" s="168"/>
      <c r="AT135" s="169" t="s">
        <v>152</v>
      </c>
      <c r="AU135" s="169" t="s">
        <v>119</v>
      </c>
      <c r="AV135" s="10" t="s">
        <v>119</v>
      </c>
      <c r="AW135" s="10" t="s">
        <v>32</v>
      </c>
      <c r="AX135" s="10" t="s">
        <v>80</v>
      </c>
      <c r="AY135" s="169" t="s">
        <v>140</v>
      </c>
    </row>
    <row r="136" spans="2:65" s="1" customFormat="1" ht="31.5" customHeight="1" x14ac:dyDescent="0.25">
      <c r="B136" s="123"/>
      <c r="C136" s="153" t="s">
        <v>153</v>
      </c>
      <c r="D136" s="153" t="s">
        <v>141</v>
      </c>
      <c r="E136" s="154" t="s">
        <v>154</v>
      </c>
      <c r="F136" s="252" t="s">
        <v>155</v>
      </c>
      <c r="G136" s="253"/>
      <c r="H136" s="253"/>
      <c r="I136" s="253"/>
      <c r="J136" s="155" t="s">
        <v>149</v>
      </c>
      <c r="K136" s="156">
        <v>25.866</v>
      </c>
      <c r="L136" s="249">
        <v>0</v>
      </c>
      <c r="M136" s="253"/>
      <c r="N136" s="254">
        <f>ROUND(L136*K136,3)</f>
        <v>0</v>
      </c>
      <c r="O136" s="253"/>
      <c r="P136" s="253"/>
      <c r="Q136" s="253"/>
      <c r="R136" s="125"/>
      <c r="T136" s="158" t="s">
        <v>18</v>
      </c>
      <c r="U136" s="41" t="s">
        <v>43</v>
      </c>
      <c r="V136" s="33"/>
      <c r="W136" s="159">
        <f>V136*K136</f>
        <v>0</v>
      </c>
      <c r="X136" s="159">
        <v>8.7459999999999996E-2</v>
      </c>
      <c r="Y136" s="159">
        <f>X136*K136</f>
        <v>2.2622403599999998</v>
      </c>
      <c r="Z136" s="159">
        <v>0</v>
      </c>
      <c r="AA136" s="160">
        <f>Z136*K136</f>
        <v>0</v>
      </c>
      <c r="AR136" s="15" t="s">
        <v>145</v>
      </c>
      <c r="AT136" s="15" t="s">
        <v>141</v>
      </c>
      <c r="AU136" s="15" t="s">
        <v>119</v>
      </c>
      <c r="AY136" s="15" t="s">
        <v>140</v>
      </c>
      <c r="BE136" s="98">
        <f>IF(U136="základná",N136,0)</f>
        <v>0</v>
      </c>
      <c r="BF136" s="98">
        <f>IF(U136="znížená",N136,0)</f>
        <v>0</v>
      </c>
      <c r="BG136" s="98">
        <f>IF(U136="zákl. prenesená",N136,0)</f>
        <v>0</v>
      </c>
      <c r="BH136" s="98">
        <f>IF(U136="zníž. prenesená",N136,0)</f>
        <v>0</v>
      </c>
      <c r="BI136" s="98">
        <f>IF(U136="nulová",N136,0)</f>
        <v>0</v>
      </c>
      <c r="BJ136" s="15" t="s">
        <v>119</v>
      </c>
      <c r="BK136" s="161">
        <f>ROUND(L136*K136,3)</f>
        <v>0</v>
      </c>
      <c r="BL136" s="15" t="s">
        <v>145</v>
      </c>
      <c r="BM136" s="15" t="s">
        <v>156</v>
      </c>
    </row>
    <row r="137" spans="2:65" s="10" customFormat="1" ht="22.5" customHeight="1" x14ac:dyDescent="0.25">
      <c r="B137" s="162"/>
      <c r="C137" s="163"/>
      <c r="D137" s="163"/>
      <c r="E137" s="164" t="s">
        <v>18</v>
      </c>
      <c r="F137" s="261" t="s">
        <v>157</v>
      </c>
      <c r="G137" s="262"/>
      <c r="H137" s="262"/>
      <c r="I137" s="262"/>
      <c r="J137" s="163"/>
      <c r="K137" s="165">
        <v>15.73</v>
      </c>
      <c r="L137" s="163"/>
      <c r="M137" s="163"/>
      <c r="N137" s="163"/>
      <c r="O137" s="163"/>
      <c r="P137" s="163"/>
      <c r="Q137" s="163"/>
      <c r="R137" s="166"/>
      <c r="T137" s="167"/>
      <c r="U137" s="163"/>
      <c r="V137" s="163"/>
      <c r="W137" s="163"/>
      <c r="X137" s="163"/>
      <c r="Y137" s="163"/>
      <c r="Z137" s="163"/>
      <c r="AA137" s="168"/>
      <c r="AT137" s="169" t="s">
        <v>152</v>
      </c>
      <c r="AU137" s="169" t="s">
        <v>119</v>
      </c>
      <c r="AV137" s="10" t="s">
        <v>119</v>
      </c>
      <c r="AW137" s="10" t="s">
        <v>32</v>
      </c>
      <c r="AX137" s="10" t="s">
        <v>76</v>
      </c>
      <c r="AY137" s="169" t="s">
        <v>140</v>
      </c>
    </row>
    <row r="138" spans="2:65" s="10" customFormat="1" ht="22.5" customHeight="1" x14ac:dyDescent="0.25">
      <c r="B138" s="162"/>
      <c r="C138" s="163"/>
      <c r="D138" s="163"/>
      <c r="E138" s="164" t="s">
        <v>18</v>
      </c>
      <c r="F138" s="263" t="s">
        <v>158</v>
      </c>
      <c r="G138" s="262"/>
      <c r="H138" s="262"/>
      <c r="I138" s="262"/>
      <c r="J138" s="163"/>
      <c r="K138" s="165">
        <v>10.135999999999999</v>
      </c>
      <c r="L138" s="163"/>
      <c r="M138" s="163"/>
      <c r="N138" s="163"/>
      <c r="O138" s="163"/>
      <c r="P138" s="163"/>
      <c r="Q138" s="163"/>
      <c r="R138" s="166"/>
      <c r="T138" s="167"/>
      <c r="U138" s="163"/>
      <c r="V138" s="163"/>
      <c r="W138" s="163"/>
      <c r="X138" s="163"/>
      <c r="Y138" s="163"/>
      <c r="Z138" s="163"/>
      <c r="AA138" s="168"/>
      <c r="AT138" s="169" t="s">
        <v>152</v>
      </c>
      <c r="AU138" s="169" t="s">
        <v>119</v>
      </c>
      <c r="AV138" s="10" t="s">
        <v>119</v>
      </c>
      <c r="AW138" s="10" t="s">
        <v>32</v>
      </c>
      <c r="AX138" s="10" t="s">
        <v>76</v>
      </c>
      <c r="AY138" s="169" t="s">
        <v>140</v>
      </c>
    </row>
    <row r="139" spans="2:65" s="11" customFormat="1" ht="22.5" customHeight="1" x14ac:dyDescent="0.25">
      <c r="B139" s="170"/>
      <c r="C139" s="171"/>
      <c r="D139" s="171"/>
      <c r="E139" s="172" t="s">
        <v>18</v>
      </c>
      <c r="F139" s="259" t="s">
        <v>159</v>
      </c>
      <c r="G139" s="260"/>
      <c r="H139" s="260"/>
      <c r="I139" s="260"/>
      <c r="J139" s="171"/>
      <c r="K139" s="173">
        <v>25.866</v>
      </c>
      <c r="L139" s="171"/>
      <c r="M139" s="171"/>
      <c r="N139" s="171"/>
      <c r="O139" s="171"/>
      <c r="P139" s="171"/>
      <c r="Q139" s="171"/>
      <c r="R139" s="174"/>
      <c r="T139" s="175"/>
      <c r="U139" s="171"/>
      <c r="V139" s="171"/>
      <c r="W139" s="171"/>
      <c r="X139" s="171"/>
      <c r="Y139" s="171"/>
      <c r="Z139" s="171"/>
      <c r="AA139" s="176"/>
      <c r="AT139" s="177" t="s">
        <v>152</v>
      </c>
      <c r="AU139" s="177" t="s">
        <v>119</v>
      </c>
      <c r="AV139" s="11" t="s">
        <v>145</v>
      </c>
      <c r="AW139" s="11" t="s">
        <v>32</v>
      </c>
      <c r="AX139" s="11" t="s">
        <v>80</v>
      </c>
      <c r="AY139" s="177" t="s">
        <v>140</v>
      </c>
    </row>
    <row r="140" spans="2:65" s="1" customFormat="1" ht="22.5" customHeight="1" x14ac:dyDescent="0.25">
      <c r="B140" s="123"/>
      <c r="C140" s="153" t="s">
        <v>145</v>
      </c>
      <c r="D140" s="153" t="s">
        <v>141</v>
      </c>
      <c r="E140" s="154" t="s">
        <v>160</v>
      </c>
      <c r="F140" s="252" t="s">
        <v>161</v>
      </c>
      <c r="G140" s="253"/>
      <c r="H140" s="253"/>
      <c r="I140" s="253"/>
      <c r="J140" s="155" t="s">
        <v>162</v>
      </c>
      <c r="K140" s="156">
        <v>6.52</v>
      </c>
      <c r="L140" s="249">
        <v>0</v>
      </c>
      <c r="M140" s="253"/>
      <c r="N140" s="254">
        <f>ROUND(L140*K140,3)</f>
        <v>0</v>
      </c>
      <c r="O140" s="253"/>
      <c r="P140" s="253"/>
      <c r="Q140" s="253"/>
      <c r="R140" s="125"/>
      <c r="T140" s="158" t="s">
        <v>18</v>
      </c>
      <c r="U140" s="41" t="s">
        <v>43</v>
      </c>
      <c r="V140" s="33"/>
      <c r="W140" s="159">
        <f>V140*K140</f>
        <v>0</v>
      </c>
      <c r="X140" s="159">
        <v>3.3E-4</v>
      </c>
      <c r="Y140" s="159">
        <f>X140*K140</f>
        <v>2.1516E-3</v>
      </c>
      <c r="Z140" s="159">
        <v>0</v>
      </c>
      <c r="AA140" s="160">
        <f>Z140*K140</f>
        <v>0</v>
      </c>
      <c r="AR140" s="15" t="s">
        <v>145</v>
      </c>
      <c r="AT140" s="15" t="s">
        <v>141</v>
      </c>
      <c r="AU140" s="15" t="s">
        <v>119</v>
      </c>
      <c r="AY140" s="15" t="s">
        <v>140</v>
      </c>
      <c r="BE140" s="98">
        <f>IF(U140="základná",N140,0)</f>
        <v>0</v>
      </c>
      <c r="BF140" s="98">
        <f>IF(U140="znížená",N140,0)</f>
        <v>0</v>
      </c>
      <c r="BG140" s="98">
        <f>IF(U140="zákl. prenesená",N140,0)</f>
        <v>0</v>
      </c>
      <c r="BH140" s="98">
        <f>IF(U140="zníž. prenesená",N140,0)</f>
        <v>0</v>
      </c>
      <c r="BI140" s="98">
        <f>IF(U140="nulová",N140,0)</f>
        <v>0</v>
      </c>
      <c r="BJ140" s="15" t="s">
        <v>119</v>
      </c>
      <c r="BK140" s="161">
        <f>ROUND(L140*K140,3)</f>
        <v>0</v>
      </c>
      <c r="BL140" s="15" t="s">
        <v>145</v>
      </c>
      <c r="BM140" s="15" t="s">
        <v>163</v>
      </c>
    </row>
    <row r="141" spans="2:65" s="10" customFormat="1" ht="22.5" customHeight="1" x14ac:dyDescent="0.25">
      <c r="B141" s="162"/>
      <c r="C141" s="163"/>
      <c r="D141" s="163"/>
      <c r="E141" s="164" t="s">
        <v>18</v>
      </c>
      <c r="F141" s="261" t="s">
        <v>164</v>
      </c>
      <c r="G141" s="262"/>
      <c r="H141" s="262"/>
      <c r="I141" s="262"/>
      <c r="J141" s="163"/>
      <c r="K141" s="165">
        <v>6.52</v>
      </c>
      <c r="L141" s="163"/>
      <c r="M141" s="163"/>
      <c r="N141" s="163"/>
      <c r="O141" s="163"/>
      <c r="P141" s="163"/>
      <c r="Q141" s="163"/>
      <c r="R141" s="166"/>
      <c r="T141" s="167"/>
      <c r="U141" s="163"/>
      <c r="V141" s="163"/>
      <c r="W141" s="163"/>
      <c r="X141" s="163"/>
      <c r="Y141" s="163"/>
      <c r="Z141" s="163"/>
      <c r="AA141" s="168"/>
      <c r="AT141" s="169" t="s">
        <v>152</v>
      </c>
      <c r="AU141" s="169" t="s">
        <v>119</v>
      </c>
      <c r="AV141" s="10" t="s">
        <v>119</v>
      </c>
      <c r="AW141" s="10" t="s">
        <v>32</v>
      </c>
      <c r="AX141" s="10" t="s">
        <v>80</v>
      </c>
      <c r="AY141" s="169" t="s">
        <v>140</v>
      </c>
    </row>
    <row r="142" spans="2:65" s="1" customFormat="1" ht="22.5" customHeight="1" x14ac:dyDescent="0.25">
      <c r="B142" s="123"/>
      <c r="C142" s="153" t="s">
        <v>165</v>
      </c>
      <c r="D142" s="153" t="s">
        <v>141</v>
      </c>
      <c r="E142" s="154" t="s">
        <v>166</v>
      </c>
      <c r="F142" s="252" t="s">
        <v>167</v>
      </c>
      <c r="G142" s="253"/>
      <c r="H142" s="253"/>
      <c r="I142" s="253"/>
      <c r="J142" s="155" t="s">
        <v>162</v>
      </c>
      <c r="K142" s="156">
        <v>6.52</v>
      </c>
      <c r="L142" s="249">
        <v>0</v>
      </c>
      <c r="M142" s="253"/>
      <c r="N142" s="254">
        <f>ROUND(L142*K142,3)</f>
        <v>0</v>
      </c>
      <c r="O142" s="253"/>
      <c r="P142" s="253"/>
      <c r="Q142" s="253"/>
      <c r="R142" s="125"/>
      <c r="T142" s="158" t="s">
        <v>18</v>
      </c>
      <c r="U142" s="41" t="s">
        <v>43</v>
      </c>
      <c r="V142" s="33"/>
      <c r="W142" s="159">
        <f>V142*K142</f>
        <v>0</v>
      </c>
      <c r="X142" s="159">
        <v>3.3E-4</v>
      </c>
      <c r="Y142" s="159">
        <f>X142*K142</f>
        <v>2.1516E-3</v>
      </c>
      <c r="Z142" s="159">
        <v>0</v>
      </c>
      <c r="AA142" s="160">
        <f>Z142*K142</f>
        <v>0</v>
      </c>
      <c r="AR142" s="15" t="s">
        <v>145</v>
      </c>
      <c r="AT142" s="15" t="s">
        <v>141</v>
      </c>
      <c r="AU142" s="15" t="s">
        <v>119</v>
      </c>
      <c r="AY142" s="15" t="s">
        <v>140</v>
      </c>
      <c r="BE142" s="98">
        <f>IF(U142="základná",N142,0)</f>
        <v>0</v>
      </c>
      <c r="BF142" s="98">
        <f>IF(U142="znížená",N142,0)</f>
        <v>0</v>
      </c>
      <c r="BG142" s="98">
        <f>IF(U142="zákl. prenesená",N142,0)</f>
        <v>0</v>
      </c>
      <c r="BH142" s="98">
        <f>IF(U142="zníž. prenesená",N142,0)</f>
        <v>0</v>
      </c>
      <c r="BI142" s="98">
        <f>IF(U142="nulová",N142,0)</f>
        <v>0</v>
      </c>
      <c r="BJ142" s="15" t="s">
        <v>119</v>
      </c>
      <c r="BK142" s="161">
        <f>ROUND(L142*K142,3)</f>
        <v>0</v>
      </c>
      <c r="BL142" s="15" t="s">
        <v>145</v>
      </c>
      <c r="BM142" s="15" t="s">
        <v>168</v>
      </c>
    </row>
    <row r="143" spans="2:65" s="10" customFormat="1" ht="22.5" customHeight="1" x14ac:dyDescent="0.25">
      <c r="B143" s="162"/>
      <c r="C143" s="163"/>
      <c r="D143" s="163"/>
      <c r="E143" s="164" t="s">
        <v>18</v>
      </c>
      <c r="F143" s="261" t="s">
        <v>164</v>
      </c>
      <c r="G143" s="262"/>
      <c r="H143" s="262"/>
      <c r="I143" s="262"/>
      <c r="J143" s="163"/>
      <c r="K143" s="165">
        <v>6.52</v>
      </c>
      <c r="L143" s="163"/>
      <c r="M143" s="163"/>
      <c r="N143" s="163"/>
      <c r="O143" s="163"/>
      <c r="P143" s="163"/>
      <c r="Q143" s="163"/>
      <c r="R143" s="166"/>
      <c r="T143" s="167"/>
      <c r="U143" s="163"/>
      <c r="V143" s="163"/>
      <c r="W143" s="163"/>
      <c r="X143" s="163"/>
      <c r="Y143" s="163"/>
      <c r="Z143" s="163"/>
      <c r="AA143" s="168"/>
      <c r="AT143" s="169" t="s">
        <v>152</v>
      </c>
      <c r="AU143" s="169" t="s">
        <v>119</v>
      </c>
      <c r="AV143" s="10" t="s">
        <v>119</v>
      </c>
      <c r="AW143" s="10" t="s">
        <v>32</v>
      </c>
      <c r="AX143" s="10" t="s">
        <v>80</v>
      </c>
      <c r="AY143" s="169" t="s">
        <v>140</v>
      </c>
    </row>
    <row r="144" spans="2:65" s="1" customFormat="1" ht="31.5" customHeight="1" x14ac:dyDescent="0.25">
      <c r="B144" s="123"/>
      <c r="C144" s="153" t="s">
        <v>169</v>
      </c>
      <c r="D144" s="153" t="s">
        <v>141</v>
      </c>
      <c r="E144" s="154" t="s">
        <v>170</v>
      </c>
      <c r="F144" s="252" t="s">
        <v>171</v>
      </c>
      <c r="G144" s="253"/>
      <c r="H144" s="253"/>
      <c r="I144" s="253"/>
      <c r="J144" s="155" t="s">
        <v>162</v>
      </c>
      <c r="K144" s="156">
        <v>8.4250000000000007</v>
      </c>
      <c r="L144" s="249">
        <v>0</v>
      </c>
      <c r="M144" s="253"/>
      <c r="N144" s="254">
        <f>ROUND(L144*K144,3)</f>
        <v>0</v>
      </c>
      <c r="O144" s="253"/>
      <c r="P144" s="253"/>
      <c r="Q144" s="253"/>
      <c r="R144" s="125"/>
      <c r="T144" s="158" t="s">
        <v>18</v>
      </c>
      <c r="U144" s="41" t="s">
        <v>43</v>
      </c>
      <c r="V144" s="33"/>
      <c r="W144" s="159">
        <f>V144*K144</f>
        <v>0</v>
      </c>
      <c r="X144" s="159">
        <v>1.1E-4</v>
      </c>
      <c r="Y144" s="159">
        <f>X144*K144</f>
        <v>9.2675000000000016E-4</v>
      </c>
      <c r="Z144" s="159">
        <v>0</v>
      </c>
      <c r="AA144" s="160">
        <f>Z144*K144</f>
        <v>0</v>
      </c>
      <c r="AR144" s="15" t="s">
        <v>145</v>
      </c>
      <c r="AT144" s="15" t="s">
        <v>141</v>
      </c>
      <c r="AU144" s="15" t="s">
        <v>119</v>
      </c>
      <c r="AY144" s="15" t="s">
        <v>140</v>
      </c>
      <c r="BE144" s="98">
        <f>IF(U144="základná",N144,0)</f>
        <v>0</v>
      </c>
      <c r="BF144" s="98">
        <f>IF(U144="znížená",N144,0)</f>
        <v>0</v>
      </c>
      <c r="BG144" s="98">
        <f>IF(U144="zákl. prenesená",N144,0)</f>
        <v>0</v>
      </c>
      <c r="BH144" s="98">
        <f>IF(U144="zníž. prenesená",N144,0)</f>
        <v>0</v>
      </c>
      <c r="BI144" s="98">
        <f>IF(U144="nulová",N144,0)</f>
        <v>0</v>
      </c>
      <c r="BJ144" s="15" t="s">
        <v>119</v>
      </c>
      <c r="BK144" s="161">
        <f>ROUND(L144*K144,3)</f>
        <v>0</v>
      </c>
      <c r="BL144" s="15" t="s">
        <v>145</v>
      </c>
      <c r="BM144" s="15" t="s">
        <v>172</v>
      </c>
    </row>
    <row r="145" spans="2:65" s="10" customFormat="1" ht="22.5" customHeight="1" x14ac:dyDescent="0.25">
      <c r="B145" s="162"/>
      <c r="C145" s="163"/>
      <c r="D145" s="163"/>
      <c r="E145" s="164" t="s">
        <v>18</v>
      </c>
      <c r="F145" s="261" t="s">
        <v>173</v>
      </c>
      <c r="G145" s="262"/>
      <c r="H145" s="262"/>
      <c r="I145" s="262"/>
      <c r="J145" s="163"/>
      <c r="K145" s="165">
        <v>8.4250000000000007</v>
      </c>
      <c r="L145" s="163"/>
      <c r="M145" s="163"/>
      <c r="N145" s="163"/>
      <c r="O145" s="163"/>
      <c r="P145" s="163"/>
      <c r="Q145" s="163"/>
      <c r="R145" s="166"/>
      <c r="T145" s="167"/>
      <c r="U145" s="163"/>
      <c r="V145" s="163"/>
      <c r="W145" s="163"/>
      <c r="X145" s="163"/>
      <c r="Y145" s="163"/>
      <c r="Z145" s="163"/>
      <c r="AA145" s="168"/>
      <c r="AT145" s="169" t="s">
        <v>152</v>
      </c>
      <c r="AU145" s="169" t="s">
        <v>119</v>
      </c>
      <c r="AV145" s="10" t="s">
        <v>119</v>
      </c>
      <c r="AW145" s="10" t="s">
        <v>32</v>
      </c>
      <c r="AX145" s="10" t="s">
        <v>80</v>
      </c>
      <c r="AY145" s="169" t="s">
        <v>140</v>
      </c>
    </row>
    <row r="146" spans="2:65" s="9" customFormat="1" ht="29.85" customHeight="1" x14ac:dyDescent="0.3">
      <c r="B146" s="142"/>
      <c r="C146" s="143"/>
      <c r="D146" s="152" t="s">
        <v>101</v>
      </c>
      <c r="E146" s="152"/>
      <c r="F146" s="152"/>
      <c r="G146" s="152"/>
      <c r="H146" s="152"/>
      <c r="I146" s="152"/>
      <c r="J146" s="152"/>
      <c r="K146" s="152"/>
      <c r="L146" s="152"/>
      <c r="M146" s="152"/>
      <c r="N146" s="236">
        <f>BK146</f>
        <v>0</v>
      </c>
      <c r="O146" s="237"/>
      <c r="P146" s="237"/>
      <c r="Q146" s="237"/>
      <c r="R146" s="145"/>
      <c r="T146" s="146"/>
      <c r="U146" s="143"/>
      <c r="V146" s="143"/>
      <c r="W146" s="147">
        <f>SUM(W147:W174)</f>
        <v>0</v>
      </c>
      <c r="X146" s="143"/>
      <c r="Y146" s="147">
        <f>SUM(Y147:Y174)</f>
        <v>5.2460491100000004</v>
      </c>
      <c r="Z146" s="143"/>
      <c r="AA146" s="148">
        <f>SUM(AA147:AA174)</f>
        <v>0</v>
      </c>
      <c r="AR146" s="149" t="s">
        <v>80</v>
      </c>
      <c r="AT146" s="150" t="s">
        <v>75</v>
      </c>
      <c r="AU146" s="150" t="s">
        <v>80</v>
      </c>
      <c r="AY146" s="149" t="s">
        <v>140</v>
      </c>
      <c r="BK146" s="151">
        <f>SUM(BK147:BK174)</f>
        <v>0</v>
      </c>
    </row>
    <row r="147" spans="2:65" s="1" customFormat="1" ht="31.5" customHeight="1" x14ac:dyDescent="0.25">
      <c r="B147" s="123"/>
      <c r="C147" s="153" t="s">
        <v>174</v>
      </c>
      <c r="D147" s="153" t="s">
        <v>141</v>
      </c>
      <c r="E147" s="154" t="s">
        <v>175</v>
      </c>
      <c r="F147" s="252" t="s">
        <v>176</v>
      </c>
      <c r="G147" s="253"/>
      <c r="H147" s="253"/>
      <c r="I147" s="253"/>
      <c r="J147" s="155" t="s">
        <v>162</v>
      </c>
      <c r="K147" s="156">
        <v>179.08</v>
      </c>
      <c r="L147" s="249">
        <v>0</v>
      </c>
      <c r="M147" s="253"/>
      <c r="N147" s="254">
        <f>ROUND(L147*K147,3)</f>
        <v>0</v>
      </c>
      <c r="O147" s="253"/>
      <c r="P147" s="253"/>
      <c r="Q147" s="253"/>
      <c r="R147" s="125"/>
      <c r="T147" s="158" t="s">
        <v>18</v>
      </c>
      <c r="U147" s="41" t="s">
        <v>43</v>
      </c>
      <c r="V147" s="33"/>
      <c r="W147" s="159">
        <f>V147*K147</f>
        <v>0</v>
      </c>
      <c r="X147" s="159">
        <v>2.8E-3</v>
      </c>
      <c r="Y147" s="159">
        <f>X147*K147</f>
        <v>0.50142399999999998</v>
      </c>
      <c r="Z147" s="159">
        <v>0</v>
      </c>
      <c r="AA147" s="160">
        <f>Z147*K147</f>
        <v>0</v>
      </c>
      <c r="AR147" s="15" t="s">
        <v>145</v>
      </c>
      <c r="AT147" s="15" t="s">
        <v>141</v>
      </c>
      <c r="AU147" s="15" t="s">
        <v>119</v>
      </c>
      <c r="AY147" s="15" t="s">
        <v>140</v>
      </c>
      <c r="BE147" s="98">
        <f>IF(U147="základná",N147,0)</f>
        <v>0</v>
      </c>
      <c r="BF147" s="98">
        <f>IF(U147="znížená",N147,0)</f>
        <v>0</v>
      </c>
      <c r="BG147" s="98">
        <f>IF(U147="zákl. prenesená",N147,0)</f>
        <v>0</v>
      </c>
      <c r="BH147" s="98">
        <f>IF(U147="zníž. prenesená",N147,0)</f>
        <v>0</v>
      </c>
      <c r="BI147" s="98">
        <f>IF(U147="nulová",N147,0)</f>
        <v>0</v>
      </c>
      <c r="BJ147" s="15" t="s">
        <v>119</v>
      </c>
      <c r="BK147" s="161">
        <f>ROUND(L147*K147,3)</f>
        <v>0</v>
      </c>
      <c r="BL147" s="15" t="s">
        <v>145</v>
      </c>
      <c r="BM147" s="15" t="s">
        <v>177</v>
      </c>
    </row>
    <row r="148" spans="2:65" s="10" customFormat="1" ht="31.5" customHeight="1" x14ac:dyDescent="0.25">
      <c r="B148" s="162"/>
      <c r="C148" s="163"/>
      <c r="D148" s="163"/>
      <c r="E148" s="164" t="s">
        <v>18</v>
      </c>
      <c r="F148" s="261" t="s">
        <v>178</v>
      </c>
      <c r="G148" s="262"/>
      <c r="H148" s="262"/>
      <c r="I148" s="262"/>
      <c r="J148" s="163"/>
      <c r="K148" s="165">
        <v>179.08</v>
      </c>
      <c r="L148" s="163"/>
      <c r="M148" s="163"/>
      <c r="N148" s="163"/>
      <c r="O148" s="163"/>
      <c r="P148" s="163"/>
      <c r="Q148" s="163"/>
      <c r="R148" s="166"/>
      <c r="T148" s="167"/>
      <c r="U148" s="163"/>
      <c r="V148" s="163"/>
      <c r="W148" s="163"/>
      <c r="X148" s="163"/>
      <c r="Y148" s="163"/>
      <c r="Z148" s="163"/>
      <c r="AA148" s="168"/>
      <c r="AT148" s="169" t="s">
        <v>152</v>
      </c>
      <c r="AU148" s="169" t="s">
        <v>119</v>
      </c>
      <c r="AV148" s="10" t="s">
        <v>119</v>
      </c>
      <c r="AW148" s="10" t="s">
        <v>32</v>
      </c>
      <c r="AX148" s="10" t="s">
        <v>80</v>
      </c>
      <c r="AY148" s="169" t="s">
        <v>140</v>
      </c>
    </row>
    <row r="149" spans="2:65" s="1" customFormat="1" ht="31.5" customHeight="1" x14ac:dyDescent="0.25">
      <c r="B149" s="123"/>
      <c r="C149" s="153" t="s">
        <v>179</v>
      </c>
      <c r="D149" s="153" t="s">
        <v>141</v>
      </c>
      <c r="E149" s="154" t="s">
        <v>180</v>
      </c>
      <c r="F149" s="252" t="s">
        <v>181</v>
      </c>
      <c r="G149" s="253"/>
      <c r="H149" s="253"/>
      <c r="I149" s="253"/>
      <c r="J149" s="155" t="s">
        <v>149</v>
      </c>
      <c r="K149" s="156">
        <v>17.908000000000001</v>
      </c>
      <c r="L149" s="249">
        <v>0</v>
      </c>
      <c r="M149" s="253"/>
      <c r="N149" s="254">
        <f>ROUND(L149*K149,3)</f>
        <v>0</v>
      </c>
      <c r="O149" s="253"/>
      <c r="P149" s="253"/>
      <c r="Q149" s="253"/>
      <c r="R149" s="125"/>
      <c r="T149" s="158" t="s">
        <v>18</v>
      </c>
      <c r="U149" s="41" t="s">
        <v>43</v>
      </c>
      <c r="V149" s="33"/>
      <c r="W149" s="159">
        <f>V149*K149</f>
        <v>0</v>
      </c>
      <c r="X149" s="159">
        <v>3.5869999999999999E-2</v>
      </c>
      <c r="Y149" s="159">
        <f>X149*K149</f>
        <v>0.64235996000000006</v>
      </c>
      <c r="Z149" s="159">
        <v>0</v>
      </c>
      <c r="AA149" s="160">
        <f>Z149*K149</f>
        <v>0</v>
      </c>
      <c r="AR149" s="15" t="s">
        <v>145</v>
      </c>
      <c r="AT149" s="15" t="s">
        <v>141</v>
      </c>
      <c r="AU149" s="15" t="s">
        <v>119</v>
      </c>
      <c r="AY149" s="15" t="s">
        <v>140</v>
      </c>
      <c r="BE149" s="98">
        <f>IF(U149="základná",N149,0)</f>
        <v>0</v>
      </c>
      <c r="BF149" s="98">
        <f>IF(U149="znížená",N149,0)</f>
        <v>0</v>
      </c>
      <c r="BG149" s="98">
        <f>IF(U149="zákl. prenesená",N149,0)</f>
        <v>0</v>
      </c>
      <c r="BH149" s="98">
        <f>IF(U149="zníž. prenesená",N149,0)</f>
        <v>0</v>
      </c>
      <c r="BI149" s="98">
        <f>IF(U149="nulová",N149,0)</f>
        <v>0</v>
      </c>
      <c r="BJ149" s="15" t="s">
        <v>119</v>
      </c>
      <c r="BK149" s="161">
        <f>ROUND(L149*K149,3)</f>
        <v>0</v>
      </c>
      <c r="BL149" s="15" t="s">
        <v>145</v>
      </c>
      <c r="BM149" s="15" t="s">
        <v>182</v>
      </c>
    </row>
    <row r="150" spans="2:65" s="10" customFormat="1" ht="22.5" customHeight="1" x14ac:dyDescent="0.25">
      <c r="B150" s="162"/>
      <c r="C150" s="163"/>
      <c r="D150" s="163"/>
      <c r="E150" s="164" t="s">
        <v>18</v>
      </c>
      <c r="F150" s="261" t="s">
        <v>183</v>
      </c>
      <c r="G150" s="262"/>
      <c r="H150" s="262"/>
      <c r="I150" s="262"/>
      <c r="J150" s="163"/>
      <c r="K150" s="165">
        <v>17.908000000000001</v>
      </c>
      <c r="L150" s="163"/>
      <c r="M150" s="163"/>
      <c r="N150" s="163"/>
      <c r="O150" s="163"/>
      <c r="P150" s="163"/>
      <c r="Q150" s="163"/>
      <c r="R150" s="166"/>
      <c r="T150" s="167"/>
      <c r="U150" s="163"/>
      <c r="V150" s="163"/>
      <c r="W150" s="163"/>
      <c r="X150" s="163"/>
      <c r="Y150" s="163"/>
      <c r="Z150" s="163"/>
      <c r="AA150" s="168"/>
      <c r="AT150" s="169" t="s">
        <v>152</v>
      </c>
      <c r="AU150" s="169" t="s">
        <v>119</v>
      </c>
      <c r="AV150" s="10" t="s">
        <v>119</v>
      </c>
      <c r="AW150" s="10" t="s">
        <v>32</v>
      </c>
      <c r="AX150" s="10" t="s">
        <v>80</v>
      </c>
      <c r="AY150" s="169" t="s">
        <v>140</v>
      </c>
    </row>
    <row r="151" spans="2:65" s="1" customFormat="1" ht="31.5" customHeight="1" x14ac:dyDescent="0.25">
      <c r="B151" s="123"/>
      <c r="C151" s="153" t="s">
        <v>184</v>
      </c>
      <c r="D151" s="153" t="s">
        <v>141</v>
      </c>
      <c r="E151" s="154" t="s">
        <v>185</v>
      </c>
      <c r="F151" s="252" t="s">
        <v>186</v>
      </c>
      <c r="G151" s="253"/>
      <c r="H151" s="253"/>
      <c r="I151" s="253"/>
      <c r="J151" s="155" t="s">
        <v>149</v>
      </c>
      <c r="K151" s="156">
        <v>10</v>
      </c>
      <c r="L151" s="249">
        <v>0</v>
      </c>
      <c r="M151" s="253"/>
      <c r="N151" s="254">
        <f>ROUND(L151*K151,3)</f>
        <v>0</v>
      </c>
      <c r="O151" s="253"/>
      <c r="P151" s="253"/>
      <c r="Q151" s="253"/>
      <c r="R151" s="125"/>
      <c r="T151" s="158" t="s">
        <v>18</v>
      </c>
      <c r="U151" s="41" t="s">
        <v>43</v>
      </c>
      <c r="V151" s="33"/>
      <c r="W151" s="159">
        <f>V151*K151</f>
        <v>0</v>
      </c>
      <c r="X151" s="159">
        <v>1.7239999999999998E-2</v>
      </c>
      <c r="Y151" s="159">
        <f>X151*K151</f>
        <v>0.1724</v>
      </c>
      <c r="Z151" s="159">
        <v>0</v>
      </c>
      <c r="AA151" s="160">
        <f>Z151*K151</f>
        <v>0</v>
      </c>
      <c r="AR151" s="15" t="s">
        <v>145</v>
      </c>
      <c r="AT151" s="15" t="s">
        <v>141</v>
      </c>
      <c r="AU151" s="15" t="s">
        <v>119</v>
      </c>
      <c r="AY151" s="15" t="s">
        <v>140</v>
      </c>
      <c r="BE151" s="98">
        <f>IF(U151="základná",N151,0)</f>
        <v>0</v>
      </c>
      <c r="BF151" s="98">
        <f>IF(U151="znížená",N151,0)</f>
        <v>0</v>
      </c>
      <c r="BG151" s="98">
        <f>IF(U151="zákl. prenesená",N151,0)</f>
        <v>0</v>
      </c>
      <c r="BH151" s="98">
        <f>IF(U151="zníž. prenesená",N151,0)</f>
        <v>0</v>
      </c>
      <c r="BI151" s="98">
        <f>IF(U151="nulová",N151,0)</f>
        <v>0</v>
      </c>
      <c r="BJ151" s="15" t="s">
        <v>119</v>
      </c>
      <c r="BK151" s="161">
        <f>ROUND(L151*K151,3)</f>
        <v>0</v>
      </c>
      <c r="BL151" s="15" t="s">
        <v>145</v>
      </c>
      <c r="BM151" s="15" t="s">
        <v>187</v>
      </c>
    </row>
    <row r="152" spans="2:65" s="1" customFormat="1" ht="31.5" customHeight="1" x14ac:dyDescent="0.25">
      <c r="B152" s="123"/>
      <c r="C152" s="153" t="s">
        <v>188</v>
      </c>
      <c r="D152" s="153" t="s">
        <v>141</v>
      </c>
      <c r="E152" s="154" t="s">
        <v>189</v>
      </c>
      <c r="F152" s="252" t="s">
        <v>190</v>
      </c>
      <c r="G152" s="253"/>
      <c r="H152" s="253"/>
      <c r="I152" s="253"/>
      <c r="J152" s="155" t="s">
        <v>149</v>
      </c>
      <c r="K152" s="156">
        <v>3.35</v>
      </c>
      <c r="L152" s="249">
        <v>0</v>
      </c>
      <c r="M152" s="253"/>
      <c r="N152" s="254">
        <f>ROUND(L152*K152,3)</f>
        <v>0</v>
      </c>
      <c r="O152" s="253"/>
      <c r="P152" s="253"/>
      <c r="Q152" s="253"/>
      <c r="R152" s="125"/>
      <c r="T152" s="158" t="s">
        <v>18</v>
      </c>
      <c r="U152" s="41" t="s">
        <v>43</v>
      </c>
      <c r="V152" s="33"/>
      <c r="W152" s="159">
        <f>V152*K152</f>
        <v>0</v>
      </c>
      <c r="X152" s="159">
        <v>7.5520000000000004E-2</v>
      </c>
      <c r="Y152" s="159">
        <f>X152*K152</f>
        <v>0.25299199999999999</v>
      </c>
      <c r="Z152" s="159">
        <v>0</v>
      </c>
      <c r="AA152" s="160">
        <f>Z152*K152</f>
        <v>0</v>
      </c>
      <c r="AR152" s="15" t="s">
        <v>145</v>
      </c>
      <c r="AT152" s="15" t="s">
        <v>141</v>
      </c>
      <c r="AU152" s="15" t="s">
        <v>119</v>
      </c>
      <c r="AY152" s="15" t="s">
        <v>140</v>
      </c>
      <c r="BE152" s="98">
        <f>IF(U152="základná",N152,0)</f>
        <v>0</v>
      </c>
      <c r="BF152" s="98">
        <f>IF(U152="znížená",N152,0)</f>
        <v>0</v>
      </c>
      <c r="BG152" s="98">
        <f>IF(U152="zákl. prenesená",N152,0)</f>
        <v>0</v>
      </c>
      <c r="BH152" s="98">
        <f>IF(U152="zníž. prenesená",N152,0)</f>
        <v>0</v>
      </c>
      <c r="BI152" s="98">
        <f>IF(U152="nulová",N152,0)</f>
        <v>0</v>
      </c>
      <c r="BJ152" s="15" t="s">
        <v>119</v>
      </c>
      <c r="BK152" s="161">
        <f>ROUND(L152*K152,3)</f>
        <v>0</v>
      </c>
      <c r="BL152" s="15" t="s">
        <v>145</v>
      </c>
      <c r="BM152" s="15" t="s">
        <v>191</v>
      </c>
    </row>
    <row r="153" spans="2:65" s="10" customFormat="1" ht="22.5" customHeight="1" x14ac:dyDescent="0.25">
      <c r="B153" s="162"/>
      <c r="C153" s="163"/>
      <c r="D153" s="163"/>
      <c r="E153" s="164" t="s">
        <v>18</v>
      </c>
      <c r="F153" s="261" t="s">
        <v>192</v>
      </c>
      <c r="G153" s="262"/>
      <c r="H153" s="262"/>
      <c r="I153" s="262"/>
      <c r="J153" s="163"/>
      <c r="K153" s="165">
        <v>2.5499999999999998</v>
      </c>
      <c r="L153" s="163"/>
      <c r="M153" s="163"/>
      <c r="N153" s="163"/>
      <c r="O153" s="163"/>
      <c r="P153" s="163"/>
      <c r="Q153" s="163"/>
      <c r="R153" s="166"/>
      <c r="T153" s="167"/>
      <c r="U153" s="163"/>
      <c r="V153" s="163"/>
      <c r="W153" s="163"/>
      <c r="X153" s="163"/>
      <c r="Y153" s="163"/>
      <c r="Z153" s="163"/>
      <c r="AA153" s="168"/>
      <c r="AT153" s="169" t="s">
        <v>152</v>
      </c>
      <c r="AU153" s="169" t="s">
        <v>119</v>
      </c>
      <c r="AV153" s="10" t="s">
        <v>119</v>
      </c>
      <c r="AW153" s="10" t="s">
        <v>32</v>
      </c>
      <c r="AX153" s="10" t="s">
        <v>76</v>
      </c>
      <c r="AY153" s="169" t="s">
        <v>140</v>
      </c>
    </row>
    <row r="154" spans="2:65" s="10" customFormat="1" ht="22.5" customHeight="1" x14ac:dyDescent="0.25">
      <c r="B154" s="162"/>
      <c r="C154" s="163"/>
      <c r="D154" s="163"/>
      <c r="E154" s="164" t="s">
        <v>18</v>
      </c>
      <c r="F154" s="263" t="s">
        <v>193</v>
      </c>
      <c r="G154" s="262"/>
      <c r="H154" s="262"/>
      <c r="I154" s="262"/>
      <c r="J154" s="163"/>
      <c r="K154" s="165">
        <v>0.8</v>
      </c>
      <c r="L154" s="163"/>
      <c r="M154" s="163"/>
      <c r="N154" s="163"/>
      <c r="O154" s="163"/>
      <c r="P154" s="163"/>
      <c r="Q154" s="163"/>
      <c r="R154" s="166"/>
      <c r="T154" s="167"/>
      <c r="U154" s="163"/>
      <c r="V154" s="163"/>
      <c r="W154" s="163"/>
      <c r="X154" s="163"/>
      <c r="Y154" s="163"/>
      <c r="Z154" s="163"/>
      <c r="AA154" s="168"/>
      <c r="AT154" s="169" t="s">
        <v>152</v>
      </c>
      <c r="AU154" s="169" t="s">
        <v>119</v>
      </c>
      <c r="AV154" s="10" t="s">
        <v>119</v>
      </c>
      <c r="AW154" s="10" t="s">
        <v>32</v>
      </c>
      <c r="AX154" s="10" t="s">
        <v>76</v>
      </c>
      <c r="AY154" s="169" t="s">
        <v>140</v>
      </c>
    </row>
    <row r="155" spans="2:65" s="11" customFormat="1" ht="22.5" customHeight="1" x14ac:dyDescent="0.25">
      <c r="B155" s="170"/>
      <c r="C155" s="171"/>
      <c r="D155" s="171"/>
      <c r="E155" s="172" t="s">
        <v>18</v>
      </c>
      <c r="F155" s="259" t="s">
        <v>159</v>
      </c>
      <c r="G155" s="260"/>
      <c r="H155" s="260"/>
      <c r="I155" s="260"/>
      <c r="J155" s="171"/>
      <c r="K155" s="173">
        <v>3.35</v>
      </c>
      <c r="L155" s="171"/>
      <c r="M155" s="171"/>
      <c r="N155" s="171"/>
      <c r="O155" s="171"/>
      <c r="P155" s="171"/>
      <c r="Q155" s="171"/>
      <c r="R155" s="174"/>
      <c r="T155" s="175"/>
      <c r="U155" s="171"/>
      <c r="V155" s="171"/>
      <c r="W155" s="171"/>
      <c r="X155" s="171"/>
      <c r="Y155" s="171"/>
      <c r="Z155" s="171"/>
      <c r="AA155" s="176"/>
      <c r="AT155" s="177" t="s">
        <v>152</v>
      </c>
      <c r="AU155" s="177" t="s">
        <v>119</v>
      </c>
      <c r="AV155" s="11" t="s">
        <v>145</v>
      </c>
      <c r="AW155" s="11" t="s">
        <v>32</v>
      </c>
      <c r="AX155" s="11" t="s">
        <v>80</v>
      </c>
      <c r="AY155" s="177" t="s">
        <v>140</v>
      </c>
    </row>
    <row r="156" spans="2:65" s="1" customFormat="1" ht="31.5" customHeight="1" x14ac:dyDescent="0.25">
      <c r="B156" s="123"/>
      <c r="C156" s="153" t="s">
        <v>194</v>
      </c>
      <c r="D156" s="153" t="s">
        <v>141</v>
      </c>
      <c r="E156" s="154" t="s">
        <v>195</v>
      </c>
      <c r="F156" s="252" t="s">
        <v>196</v>
      </c>
      <c r="G156" s="253"/>
      <c r="H156" s="253"/>
      <c r="I156" s="253"/>
      <c r="J156" s="155" t="s">
        <v>149</v>
      </c>
      <c r="K156" s="156">
        <v>3.35</v>
      </c>
      <c r="L156" s="249">
        <v>0</v>
      </c>
      <c r="M156" s="253"/>
      <c r="N156" s="254">
        <f>ROUND(L156*K156,3)</f>
        <v>0</v>
      </c>
      <c r="O156" s="253"/>
      <c r="P156" s="253"/>
      <c r="Q156" s="253"/>
      <c r="R156" s="125"/>
      <c r="T156" s="158" t="s">
        <v>18</v>
      </c>
      <c r="U156" s="41" t="s">
        <v>43</v>
      </c>
      <c r="V156" s="33"/>
      <c r="W156" s="159">
        <f>V156*K156</f>
        <v>0</v>
      </c>
      <c r="X156" s="159">
        <v>3.6229999999999998E-2</v>
      </c>
      <c r="Y156" s="159">
        <f>X156*K156</f>
        <v>0.12137049999999999</v>
      </c>
      <c r="Z156" s="159">
        <v>0</v>
      </c>
      <c r="AA156" s="160">
        <f>Z156*K156</f>
        <v>0</v>
      </c>
      <c r="AR156" s="15" t="s">
        <v>145</v>
      </c>
      <c r="AT156" s="15" t="s">
        <v>141</v>
      </c>
      <c r="AU156" s="15" t="s">
        <v>119</v>
      </c>
      <c r="AY156" s="15" t="s">
        <v>140</v>
      </c>
      <c r="BE156" s="98">
        <f>IF(U156="základná",N156,0)</f>
        <v>0</v>
      </c>
      <c r="BF156" s="98">
        <f>IF(U156="znížená",N156,0)</f>
        <v>0</v>
      </c>
      <c r="BG156" s="98">
        <f>IF(U156="zákl. prenesená",N156,0)</f>
        <v>0</v>
      </c>
      <c r="BH156" s="98">
        <f>IF(U156="zníž. prenesená",N156,0)</f>
        <v>0</v>
      </c>
      <c r="BI156" s="98">
        <f>IF(U156="nulová",N156,0)</f>
        <v>0</v>
      </c>
      <c r="BJ156" s="15" t="s">
        <v>119</v>
      </c>
      <c r="BK156" s="161">
        <f>ROUND(L156*K156,3)</f>
        <v>0</v>
      </c>
      <c r="BL156" s="15" t="s">
        <v>145</v>
      </c>
      <c r="BM156" s="15" t="s">
        <v>197</v>
      </c>
    </row>
    <row r="157" spans="2:65" s="1" customFormat="1" ht="31.5" customHeight="1" x14ac:dyDescent="0.25">
      <c r="B157" s="123"/>
      <c r="C157" s="153" t="s">
        <v>198</v>
      </c>
      <c r="D157" s="153" t="s">
        <v>141</v>
      </c>
      <c r="E157" s="154" t="s">
        <v>199</v>
      </c>
      <c r="F157" s="252" t="s">
        <v>200</v>
      </c>
      <c r="G157" s="253"/>
      <c r="H157" s="253"/>
      <c r="I157" s="253"/>
      <c r="J157" s="155" t="s">
        <v>149</v>
      </c>
      <c r="K157" s="156">
        <v>89.933999999999997</v>
      </c>
      <c r="L157" s="249">
        <v>0</v>
      </c>
      <c r="M157" s="253"/>
      <c r="N157" s="254">
        <f>ROUND(L157*K157,3)</f>
        <v>0</v>
      </c>
      <c r="O157" s="253"/>
      <c r="P157" s="253"/>
      <c r="Q157" s="253"/>
      <c r="R157" s="125"/>
      <c r="T157" s="158" t="s">
        <v>18</v>
      </c>
      <c r="U157" s="41" t="s">
        <v>43</v>
      </c>
      <c r="V157" s="33"/>
      <c r="W157" s="159">
        <f>V157*K157</f>
        <v>0</v>
      </c>
      <c r="X157" s="159">
        <v>7.3499999999999998E-3</v>
      </c>
      <c r="Y157" s="159">
        <f>X157*K157</f>
        <v>0.66101489999999996</v>
      </c>
      <c r="Z157" s="159">
        <v>0</v>
      </c>
      <c r="AA157" s="160">
        <f>Z157*K157</f>
        <v>0</v>
      </c>
      <c r="AR157" s="15" t="s">
        <v>145</v>
      </c>
      <c r="AT157" s="15" t="s">
        <v>141</v>
      </c>
      <c r="AU157" s="15" t="s">
        <v>119</v>
      </c>
      <c r="AY157" s="15" t="s">
        <v>140</v>
      </c>
      <c r="BE157" s="98">
        <f>IF(U157="základná",N157,0)</f>
        <v>0</v>
      </c>
      <c r="BF157" s="98">
        <f>IF(U157="znížená",N157,0)</f>
        <v>0</v>
      </c>
      <c r="BG157" s="98">
        <f>IF(U157="zákl. prenesená",N157,0)</f>
        <v>0</v>
      </c>
      <c r="BH157" s="98">
        <f>IF(U157="zníž. prenesená",N157,0)</f>
        <v>0</v>
      </c>
      <c r="BI157" s="98">
        <f>IF(U157="nulová",N157,0)</f>
        <v>0</v>
      </c>
      <c r="BJ157" s="15" t="s">
        <v>119</v>
      </c>
      <c r="BK157" s="161">
        <f>ROUND(L157*K157,3)</f>
        <v>0</v>
      </c>
      <c r="BL157" s="15" t="s">
        <v>145</v>
      </c>
      <c r="BM157" s="15" t="s">
        <v>201</v>
      </c>
    </row>
    <row r="158" spans="2:65" s="10" customFormat="1" ht="31.5" customHeight="1" x14ac:dyDescent="0.25">
      <c r="B158" s="162"/>
      <c r="C158" s="163"/>
      <c r="D158" s="163"/>
      <c r="E158" s="164" t="s">
        <v>18</v>
      </c>
      <c r="F158" s="261" t="s">
        <v>202</v>
      </c>
      <c r="G158" s="262"/>
      <c r="H158" s="262"/>
      <c r="I158" s="262"/>
      <c r="J158" s="163"/>
      <c r="K158" s="165">
        <v>26.478999999999999</v>
      </c>
      <c r="L158" s="163"/>
      <c r="M158" s="163"/>
      <c r="N158" s="163"/>
      <c r="O158" s="163"/>
      <c r="P158" s="163"/>
      <c r="Q158" s="163"/>
      <c r="R158" s="166"/>
      <c r="T158" s="167"/>
      <c r="U158" s="163"/>
      <c r="V158" s="163"/>
      <c r="W158" s="163"/>
      <c r="X158" s="163"/>
      <c r="Y158" s="163"/>
      <c r="Z158" s="163"/>
      <c r="AA158" s="168"/>
      <c r="AT158" s="169" t="s">
        <v>152</v>
      </c>
      <c r="AU158" s="169" t="s">
        <v>119</v>
      </c>
      <c r="AV158" s="10" t="s">
        <v>119</v>
      </c>
      <c r="AW158" s="10" t="s">
        <v>32</v>
      </c>
      <c r="AX158" s="10" t="s">
        <v>76</v>
      </c>
      <c r="AY158" s="169" t="s">
        <v>140</v>
      </c>
    </row>
    <row r="159" spans="2:65" s="10" customFormat="1" ht="22.5" customHeight="1" x14ac:dyDescent="0.25">
      <c r="B159" s="162"/>
      <c r="C159" s="163"/>
      <c r="D159" s="163"/>
      <c r="E159" s="164" t="s">
        <v>18</v>
      </c>
      <c r="F159" s="263" t="s">
        <v>203</v>
      </c>
      <c r="G159" s="262"/>
      <c r="H159" s="262"/>
      <c r="I159" s="262"/>
      <c r="J159" s="163"/>
      <c r="K159" s="165">
        <v>10.135999999999999</v>
      </c>
      <c r="L159" s="163"/>
      <c r="M159" s="163"/>
      <c r="N159" s="163"/>
      <c r="O159" s="163"/>
      <c r="P159" s="163"/>
      <c r="Q159" s="163"/>
      <c r="R159" s="166"/>
      <c r="T159" s="167"/>
      <c r="U159" s="163"/>
      <c r="V159" s="163"/>
      <c r="W159" s="163"/>
      <c r="X159" s="163"/>
      <c r="Y159" s="163"/>
      <c r="Z159" s="163"/>
      <c r="AA159" s="168"/>
      <c r="AT159" s="169" t="s">
        <v>152</v>
      </c>
      <c r="AU159" s="169" t="s">
        <v>119</v>
      </c>
      <c r="AV159" s="10" t="s">
        <v>119</v>
      </c>
      <c r="AW159" s="10" t="s">
        <v>32</v>
      </c>
      <c r="AX159" s="10" t="s">
        <v>76</v>
      </c>
      <c r="AY159" s="169" t="s">
        <v>140</v>
      </c>
    </row>
    <row r="160" spans="2:65" s="10" customFormat="1" ht="31.5" customHeight="1" x14ac:dyDescent="0.25">
      <c r="B160" s="162"/>
      <c r="C160" s="163"/>
      <c r="D160" s="163"/>
      <c r="E160" s="164" t="s">
        <v>18</v>
      </c>
      <c r="F160" s="263" t="s">
        <v>204</v>
      </c>
      <c r="G160" s="262"/>
      <c r="H160" s="262"/>
      <c r="I160" s="262"/>
      <c r="J160" s="163"/>
      <c r="K160" s="165">
        <v>19.7</v>
      </c>
      <c r="L160" s="163"/>
      <c r="M160" s="163"/>
      <c r="N160" s="163"/>
      <c r="O160" s="163"/>
      <c r="P160" s="163"/>
      <c r="Q160" s="163"/>
      <c r="R160" s="166"/>
      <c r="T160" s="167"/>
      <c r="U160" s="163"/>
      <c r="V160" s="163"/>
      <c r="W160" s="163"/>
      <c r="X160" s="163"/>
      <c r="Y160" s="163"/>
      <c r="Z160" s="163"/>
      <c r="AA160" s="168"/>
      <c r="AT160" s="169" t="s">
        <v>152</v>
      </c>
      <c r="AU160" s="169" t="s">
        <v>119</v>
      </c>
      <c r="AV160" s="10" t="s">
        <v>119</v>
      </c>
      <c r="AW160" s="10" t="s">
        <v>32</v>
      </c>
      <c r="AX160" s="10" t="s">
        <v>76</v>
      </c>
      <c r="AY160" s="169" t="s">
        <v>140</v>
      </c>
    </row>
    <row r="161" spans="2:65" s="10" customFormat="1" ht="22.5" customHeight="1" x14ac:dyDescent="0.25">
      <c r="B161" s="162"/>
      <c r="C161" s="163"/>
      <c r="D161" s="163"/>
      <c r="E161" s="164" t="s">
        <v>18</v>
      </c>
      <c r="F161" s="263" t="s">
        <v>205</v>
      </c>
      <c r="G161" s="262"/>
      <c r="H161" s="262"/>
      <c r="I161" s="262"/>
      <c r="J161" s="163"/>
      <c r="K161" s="165">
        <v>31.459</v>
      </c>
      <c r="L161" s="163"/>
      <c r="M161" s="163"/>
      <c r="N161" s="163"/>
      <c r="O161" s="163"/>
      <c r="P161" s="163"/>
      <c r="Q161" s="163"/>
      <c r="R161" s="166"/>
      <c r="T161" s="167"/>
      <c r="U161" s="163"/>
      <c r="V161" s="163"/>
      <c r="W161" s="163"/>
      <c r="X161" s="163"/>
      <c r="Y161" s="163"/>
      <c r="Z161" s="163"/>
      <c r="AA161" s="168"/>
      <c r="AT161" s="169" t="s">
        <v>152</v>
      </c>
      <c r="AU161" s="169" t="s">
        <v>119</v>
      </c>
      <c r="AV161" s="10" t="s">
        <v>119</v>
      </c>
      <c r="AW161" s="10" t="s">
        <v>32</v>
      </c>
      <c r="AX161" s="10" t="s">
        <v>76</v>
      </c>
      <c r="AY161" s="169" t="s">
        <v>140</v>
      </c>
    </row>
    <row r="162" spans="2:65" s="10" customFormat="1" ht="22.5" customHeight="1" x14ac:dyDescent="0.25">
      <c r="B162" s="162"/>
      <c r="C162" s="163"/>
      <c r="D162" s="163"/>
      <c r="E162" s="164" t="s">
        <v>18</v>
      </c>
      <c r="F162" s="263" t="s">
        <v>206</v>
      </c>
      <c r="G162" s="262"/>
      <c r="H162" s="262"/>
      <c r="I162" s="262"/>
      <c r="J162" s="163"/>
      <c r="K162" s="165">
        <v>2.16</v>
      </c>
      <c r="L162" s="163"/>
      <c r="M162" s="163"/>
      <c r="N162" s="163"/>
      <c r="O162" s="163"/>
      <c r="P162" s="163"/>
      <c r="Q162" s="163"/>
      <c r="R162" s="166"/>
      <c r="T162" s="167"/>
      <c r="U162" s="163"/>
      <c r="V162" s="163"/>
      <c r="W162" s="163"/>
      <c r="X162" s="163"/>
      <c r="Y162" s="163"/>
      <c r="Z162" s="163"/>
      <c r="AA162" s="168"/>
      <c r="AT162" s="169" t="s">
        <v>152</v>
      </c>
      <c r="AU162" s="169" t="s">
        <v>119</v>
      </c>
      <c r="AV162" s="10" t="s">
        <v>119</v>
      </c>
      <c r="AW162" s="10" t="s">
        <v>32</v>
      </c>
      <c r="AX162" s="10" t="s">
        <v>76</v>
      </c>
      <c r="AY162" s="169" t="s">
        <v>140</v>
      </c>
    </row>
    <row r="163" spans="2:65" s="11" customFormat="1" ht="22.5" customHeight="1" x14ac:dyDescent="0.25">
      <c r="B163" s="170"/>
      <c r="C163" s="171"/>
      <c r="D163" s="171"/>
      <c r="E163" s="172" t="s">
        <v>18</v>
      </c>
      <c r="F163" s="259" t="s">
        <v>159</v>
      </c>
      <c r="G163" s="260"/>
      <c r="H163" s="260"/>
      <c r="I163" s="260"/>
      <c r="J163" s="171"/>
      <c r="K163" s="173">
        <v>89.933999999999997</v>
      </c>
      <c r="L163" s="171"/>
      <c r="M163" s="171"/>
      <c r="N163" s="171"/>
      <c r="O163" s="171"/>
      <c r="P163" s="171"/>
      <c r="Q163" s="171"/>
      <c r="R163" s="174"/>
      <c r="T163" s="175"/>
      <c r="U163" s="171"/>
      <c r="V163" s="171"/>
      <c r="W163" s="171"/>
      <c r="X163" s="171"/>
      <c r="Y163" s="171"/>
      <c r="Z163" s="171"/>
      <c r="AA163" s="176"/>
      <c r="AT163" s="177" t="s">
        <v>152</v>
      </c>
      <c r="AU163" s="177" t="s">
        <v>119</v>
      </c>
      <c r="AV163" s="11" t="s">
        <v>145</v>
      </c>
      <c r="AW163" s="11" t="s">
        <v>32</v>
      </c>
      <c r="AX163" s="11" t="s">
        <v>80</v>
      </c>
      <c r="AY163" s="177" t="s">
        <v>140</v>
      </c>
    </row>
    <row r="164" spans="2:65" s="1" customFormat="1" ht="31.5" customHeight="1" x14ac:dyDescent="0.25">
      <c r="B164" s="123"/>
      <c r="C164" s="153" t="s">
        <v>207</v>
      </c>
      <c r="D164" s="153" t="s">
        <v>141</v>
      </c>
      <c r="E164" s="154" t="s">
        <v>208</v>
      </c>
      <c r="F164" s="252" t="s">
        <v>209</v>
      </c>
      <c r="G164" s="253"/>
      <c r="H164" s="253"/>
      <c r="I164" s="253"/>
      <c r="J164" s="155" t="s">
        <v>149</v>
      </c>
      <c r="K164" s="156">
        <v>89.933999999999997</v>
      </c>
      <c r="L164" s="249">
        <v>0</v>
      </c>
      <c r="M164" s="253"/>
      <c r="N164" s="254">
        <f>ROUND(L164*K164,3)</f>
        <v>0</v>
      </c>
      <c r="O164" s="253"/>
      <c r="P164" s="253"/>
      <c r="Q164" s="253"/>
      <c r="R164" s="125"/>
      <c r="T164" s="158" t="s">
        <v>18</v>
      </c>
      <c r="U164" s="41" t="s">
        <v>43</v>
      </c>
      <c r="V164" s="33"/>
      <c r="W164" s="159">
        <f>V164*K164</f>
        <v>0</v>
      </c>
      <c r="X164" s="159">
        <v>1.3650000000000001E-2</v>
      </c>
      <c r="Y164" s="159">
        <f>X164*K164</f>
        <v>1.2275990999999999</v>
      </c>
      <c r="Z164" s="159">
        <v>0</v>
      </c>
      <c r="AA164" s="160">
        <f>Z164*K164</f>
        <v>0</v>
      </c>
      <c r="AR164" s="15" t="s">
        <v>145</v>
      </c>
      <c r="AT164" s="15" t="s">
        <v>141</v>
      </c>
      <c r="AU164" s="15" t="s">
        <v>119</v>
      </c>
      <c r="AY164" s="15" t="s">
        <v>140</v>
      </c>
      <c r="BE164" s="98">
        <f>IF(U164="základná",N164,0)</f>
        <v>0</v>
      </c>
      <c r="BF164" s="98">
        <f>IF(U164="znížená",N164,0)</f>
        <v>0</v>
      </c>
      <c r="BG164" s="98">
        <f>IF(U164="zákl. prenesená",N164,0)</f>
        <v>0</v>
      </c>
      <c r="BH164" s="98">
        <f>IF(U164="zníž. prenesená",N164,0)</f>
        <v>0</v>
      </c>
      <c r="BI164" s="98">
        <f>IF(U164="nulová",N164,0)</f>
        <v>0</v>
      </c>
      <c r="BJ164" s="15" t="s">
        <v>119</v>
      </c>
      <c r="BK164" s="161">
        <f>ROUND(L164*K164,3)</f>
        <v>0</v>
      </c>
      <c r="BL164" s="15" t="s">
        <v>145</v>
      </c>
      <c r="BM164" s="15" t="s">
        <v>210</v>
      </c>
    </row>
    <row r="165" spans="2:65" s="1" customFormat="1" ht="31.5" customHeight="1" x14ac:dyDescent="0.25">
      <c r="B165" s="123"/>
      <c r="C165" s="153" t="s">
        <v>211</v>
      </c>
      <c r="D165" s="153" t="s">
        <v>141</v>
      </c>
      <c r="E165" s="154" t="s">
        <v>212</v>
      </c>
      <c r="F165" s="252" t="s">
        <v>213</v>
      </c>
      <c r="G165" s="253"/>
      <c r="H165" s="253"/>
      <c r="I165" s="253"/>
      <c r="J165" s="155" t="s">
        <v>214</v>
      </c>
      <c r="K165" s="156">
        <v>4.4999999999999998E-2</v>
      </c>
      <c r="L165" s="249">
        <v>0</v>
      </c>
      <c r="M165" s="253"/>
      <c r="N165" s="254">
        <f>ROUND(L165*K165,3)</f>
        <v>0</v>
      </c>
      <c r="O165" s="253"/>
      <c r="P165" s="253"/>
      <c r="Q165" s="253"/>
      <c r="R165" s="125"/>
      <c r="T165" s="158" t="s">
        <v>18</v>
      </c>
      <c r="U165" s="41" t="s">
        <v>43</v>
      </c>
      <c r="V165" s="33"/>
      <c r="W165" s="159">
        <f>V165*K165</f>
        <v>0</v>
      </c>
      <c r="X165" s="159">
        <v>2.0952500000000001</v>
      </c>
      <c r="Y165" s="159">
        <f>X165*K165</f>
        <v>9.4286250000000002E-2</v>
      </c>
      <c r="Z165" s="159">
        <v>0</v>
      </c>
      <c r="AA165" s="160">
        <f>Z165*K165</f>
        <v>0</v>
      </c>
      <c r="AR165" s="15" t="s">
        <v>145</v>
      </c>
      <c r="AT165" s="15" t="s">
        <v>141</v>
      </c>
      <c r="AU165" s="15" t="s">
        <v>119</v>
      </c>
      <c r="AY165" s="15" t="s">
        <v>140</v>
      </c>
      <c r="BE165" s="98">
        <f>IF(U165="základná",N165,0)</f>
        <v>0</v>
      </c>
      <c r="BF165" s="98">
        <f>IF(U165="znížená",N165,0)</f>
        <v>0</v>
      </c>
      <c r="BG165" s="98">
        <f>IF(U165="zákl. prenesená",N165,0)</f>
        <v>0</v>
      </c>
      <c r="BH165" s="98">
        <f>IF(U165="zníž. prenesená",N165,0)</f>
        <v>0</v>
      </c>
      <c r="BI165" s="98">
        <f>IF(U165="nulová",N165,0)</f>
        <v>0</v>
      </c>
      <c r="BJ165" s="15" t="s">
        <v>119</v>
      </c>
      <c r="BK165" s="161">
        <f>ROUND(L165*K165,3)</f>
        <v>0</v>
      </c>
      <c r="BL165" s="15" t="s">
        <v>145</v>
      </c>
      <c r="BM165" s="15" t="s">
        <v>215</v>
      </c>
    </row>
    <row r="166" spans="2:65" s="10" customFormat="1" ht="22.5" customHeight="1" x14ac:dyDescent="0.25">
      <c r="B166" s="162"/>
      <c r="C166" s="163"/>
      <c r="D166" s="163"/>
      <c r="E166" s="164" t="s">
        <v>18</v>
      </c>
      <c r="F166" s="261" t="s">
        <v>216</v>
      </c>
      <c r="G166" s="262"/>
      <c r="H166" s="262"/>
      <c r="I166" s="262"/>
      <c r="J166" s="163"/>
      <c r="K166" s="165">
        <v>4.4999999999999998E-2</v>
      </c>
      <c r="L166" s="163"/>
      <c r="M166" s="163"/>
      <c r="N166" s="163"/>
      <c r="O166" s="163"/>
      <c r="P166" s="163"/>
      <c r="Q166" s="163"/>
      <c r="R166" s="166"/>
      <c r="T166" s="167"/>
      <c r="U166" s="163"/>
      <c r="V166" s="163"/>
      <c r="W166" s="163"/>
      <c r="X166" s="163"/>
      <c r="Y166" s="163"/>
      <c r="Z166" s="163"/>
      <c r="AA166" s="168"/>
      <c r="AT166" s="169" t="s">
        <v>152</v>
      </c>
      <c r="AU166" s="169" t="s">
        <v>119</v>
      </c>
      <c r="AV166" s="10" t="s">
        <v>119</v>
      </c>
      <c r="AW166" s="10" t="s">
        <v>32</v>
      </c>
      <c r="AX166" s="10" t="s">
        <v>80</v>
      </c>
      <c r="AY166" s="169" t="s">
        <v>140</v>
      </c>
    </row>
    <row r="167" spans="2:65" s="1" customFormat="1" ht="31.5" customHeight="1" x14ac:dyDescent="0.25">
      <c r="B167" s="123"/>
      <c r="C167" s="153" t="s">
        <v>217</v>
      </c>
      <c r="D167" s="153" t="s">
        <v>141</v>
      </c>
      <c r="E167" s="154" t="s">
        <v>218</v>
      </c>
      <c r="F167" s="252" t="s">
        <v>219</v>
      </c>
      <c r="G167" s="253"/>
      <c r="H167" s="253"/>
      <c r="I167" s="253"/>
      <c r="J167" s="155" t="s">
        <v>149</v>
      </c>
      <c r="K167" s="156">
        <v>173.07</v>
      </c>
      <c r="L167" s="249">
        <v>0</v>
      </c>
      <c r="M167" s="253"/>
      <c r="N167" s="254">
        <f>ROUND(L167*K167,3)</f>
        <v>0</v>
      </c>
      <c r="O167" s="253"/>
      <c r="P167" s="253"/>
      <c r="Q167" s="253"/>
      <c r="R167" s="125"/>
      <c r="T167" s="158" t="s">
        <v>18</v>
      </c>
      <c r="U167" s="41" t="s">
        <v>43</v>
      </c>
      <c r="V167" s="33"/>
      <c r="W167" s="159">
        <f>V167*K167</f>
        <v>0</v>
      </c>
      <c r="X167" s="159">
        <v>1.4999999999999999E-4</v>
      </c>
      <c r="Y167" s="159">
        <f>X167*K167</f>
        <v>2.5960499999999997E-2</v>
      </c>
      <c r="Z167" s="159">
        <v>0</v>
      </c>
      <c r="AA167" s="160">
        <f>Z167*K167</f>
        <v>0</v>
      </c>
      <c r="AR167" s="15" t="s">
        <v>145</v>
      </c>
      <c r="AT167" s="15" t="s">
        <v>141</v>
      </c>
      <c r="AU167" s="15" t="s">
        <v>119</v>
      </c>
      <c r="AY167" s="15" t="s">
        <v>140</v>
      </c>
      <c r="BE167" s="98">
        <f>IF(U167="základná",N167,0)</f>
        <v>0</v>
      </c>
      <c r="BF167" s="98">
        <f>IF(U167="znížená",N167,0)</f>
        <v>0</v>
      </c>
      <c r="BG167" s="98">
        <f>IF(U167="zákl. prenesená",N167,0)</f>
        <v>0</v>
      </c>
      <c r="BH167" s="98">
        <f>IF(U167="zníž. prenesená",N167,0)</f>
        <v>0</v>
      </c>
      <c r="BI167" s="98">
        <f>IF(U167="nulová",N167,0)</f>
        <v>0</v>
      </c>
      <c r="BJ167" s="15" t="s">
        <v>119</v>
      </c>
      <c r="BK167" s="161">
        <f>ROUND(L167*K167,3)</f>
        <v>0</v>
      </c>
      <c r="BL167" s="15" t="s">
        <v>145</v>
      </c>
      <c r="BM167" s="15" t="s">
        <v>220</v>
      </c>
    </row>
    <row r="168" spans="2:65" s="10" customFormat="1" ht="22.5" customHeight="1" x14ac:dyDescent="0.25">
      <c r="B168" s="162"/>
      <c r="C168" s="163"/>
      <c r="D168" s="163"/>
      <c r="E168" s="164" t="s">
        <v>18</v>
      </c>
      <c r="F168" s="261" t="s">
        <v>221</v>
      </c>
      <c r="G168" s="262"/>
      <c r="H168" s="262"/>
      <c r="I168" s="262"/>
      <c r="J168" s="163"/>
      <c r="K168" s="165">
        <v>173.07</v>
      </c>
      <c r="L168" s="163"/>
      <c r="M168" s="163"/>
      <c r="N168" s="163"/>
      <c r="O168" s="163"/>
      <c r="P168" s="163"/>
      <c r="Q168" s="163"/>
      <c r="R168" s="166"/>
      <c r="T168" s="167"/>
      <c r="U168" s="163"/>
      <c r="V168" s="163"/>
      <c r="W168" s="163"/>
      <c r="X168" s="163"/>
      <c r="Y168" s="163"/>
      <c r="Z168" s="163"/>
      <c r="AA168" s="168"/>
      <c r="AT168" s="169" t="s">
        <v>152</v>
      </c>
      <c r="AU168" s="169" t="s">
        <v>119</v>
      </c>
      <c r="AV168" s="10" t="s">
        <v>119</v>
      </c>
      <c r="AW168" s="10" t="s">
        <v>32</v>
      </c>
      <c r="AX168" s="10" t="s">
        <v>80</v>
      </c>
      <c r="AY168" s="169" t="s">
        <v>140</v>
      </c>
    </row>
    <row r="169" spans="2:65" s="1" customFormat="1" ht="31.5" customHeight="1" x14ac:dyDescent="0.25">
      <c r="B169" s="123"/>
      <c r="C169" s="153" t="s">
        <v>222</v>
      </c>
      <c r="D169" s="153" t="s">
        <v>141</v>
      </c>
      <c r="E169" s="154" t="s">
        <v>223</v>
      </c>
      <c r="F169" s="252" t="s">
        <v>224</v>
      </c>
      <c r="G169" s="253"/>
      <c r="H169" s="253"/>
      <c r="I169" s="253"/>
      <c r="J169" s="155" t="s">
        <v>149</v>
      </c>
      <c r="K169" s="156">
        <v>149.52000000000001</v>
      </c>
      <c r="L169" s="249">
        <v>0</v>
      </c>
      <c r="M169" s="253"/>
      <c r="N169" s="254">
        <f>ROUND(L169*K169,3)</f>
        <v>0</v>
      </c>
      <c r="O169" s="253"/>
      <c r="P169" s="253"/>
      <c r="Q169" s="253"/>
      <c r="R169" s="125"/>
      <c r="T169" s="158" t="s">
        <v>18</v>
      </c>
      <c r="U169" s="41" t="s">
        <v>43</v>
      </c>
      <c r="V169" s="33"/>
      <c r="W169" s="159">
        <f>V169*K169</f>
        <v>0</v>
      </c>
      <c r="X169" s="159">
        <v>7.7200000000000003E-3</v>
      </c>
      <c r="Y169" s="159">
        <f>X169*K169</f>
        <v>1.1542944000000002</v>
      </c>
      <c r="Z169" s="159">
        <v>0</v>
      </c>
      <c r="AA169" s="160">
        <f>Z169*K169</f>
        <v>0</v>
      </c>
      <c r="AR169" s="15" t="s">
        <v>145</v>
      </c>
      <c r="AT169" s="15" t="s">
        <v>141</v>
      </c>
      <c r="AU169" s="15" t="s">
        <v>119</v>
      </c>
      <c r="AY169" s="15" t="s">
        <v>140</v>
      </c>
      <c r="BE169" s="98">
        <f>IF(U169="základná",N169,0)</f>
        <v>0</v>
      </c>
      <c r="BF169" s="98">
        <f>IF(U169="znížená",N169,0)</f>
        <v>0</v>
      </c>
      <c r="BG169" s="98">
        <f>IF(U169="zákl. prenesená",N169,0)</f>
        <v>0</v>
      </c>
      <c r="BH169" s="98">
        <f>IF(U169="zníž. prenesená",N169,0)</f>
        <v>0</v>
      </c>
      <c r="BI169" s="98">
        <f>IF(U169="nulová",N169,0)</f>
        <v>0</v>
      </c>
      <c r="BJ169" s="15" t="s">
        <v>119</v>
      </c>
      <c r="BK169" s="161">
        <f>ROUND(L169*K169,3)</f>
        <v>0</v>
      </c>
      <c r="BL169" s="15" t="s">
        <v>145</v>
      </c>
      <c r="BM169" s="15" t="s">
        <v>225</v>
      </c>
    </row>
    <row r="170" spans="2:65" s="10" customFormat="1" ht="22.5" customHeight="1" x14ac:dyDescent="0.25">
      <c r="B170" s="162"/>
      <c r="C170" s="163"/>
      <c r="D170" s="163"/>
      <c r="E170" s="164" t="s">
        <v>18</v>
      </c>
      <c r="F170" s="261" t="s">
        <v>226</v>
      </c>
      <c r="G170" s="262"/>
      <c r="H170" s="262"/>
      <c r="I170" s="262"/>
      <c r="J170" s="163"/>
      <c r="K170" s="165">
        <v>149.52000000000001</v>
      </c>
      <c r="L170" s="163"/>
      <c r="M170" s="163"/>
      <c r="N170" s="163"/>
      <c r="O170" s="163"/>
      <c r="P170" s="163"/>
      <c r="Q170" s="163"/>
      <c r="R170" s="166"/>
      <c r="T170" s="167"/>
      <c r="U170" s="163"/>
      <c r="V170" s="163"/>
      <c r="W170" s="163"/>
      <c r="X170" s="163"/>
      <c r="Y170" s="163"/>
      <c r="Z170" s="163"/>
      <c r="AA170" s="168"/>
      <c r="AT170" s="169" t="s">
        <v>152</v>
      </c>
      <c r="AU170" s="169" t="s">
        <v>119</v>
      </c>
      <c r="AV170" s="10" t="s">
        <v>119</v>
      </c>
      <c r="AW170" s="10" t="s">
        <v>32</v>
      </c>
      <c r="AX170" s="10" t="s">
        <v>80</v>
      </c>
      <c r="AY170" s="169" t="s">
        <v>140</v>
      </c>
    </row>
    <row r="171" spans="2:65" s="1" customFormat="1" ht="31.5" customHeight="1" x14ac:dyDescent="0.25">
      <c r="B171" s="123"/>
      <c r="C171" s="153" t="s">
        <v>227</v>
      </c>
      <c r="D171" s="153" t="s">
        <v>141</v>
      </c>
      <c r="E171" s="154" t="s">
        <v>228</v>
      </c>
      <c r="F171" s="252" t="s">
        <v>229</v>
      </c>
      <c r="G171" s="253"/>
      <c r="H171" s="253"/>
      <c r="I171" s="253"/>
      <c r="J171" s="155" t="s">
        <v>149</v>
      </c>
      <c r="K171" s="156">
        <v>23.55</v>
      </c>
      <c r="L171" s="249">
        <v>0</v>
      </c>
      <c r="M171" s="253"/>
      <c r="N171" s="254">
        <f>ROUND(L171*K171,3)</f>
        <v>0</v>
      </c>
      <c r="O171" s="253"/>
      <c r="P171" s="253"/>
      <c r="Q171" s="253"/>
      <c r="R171" s="125"/>
      <c r="T171" s="158" t="s">
        <v>18</v>
      </c>
      <c r="U171" s="41" t="s">
        <v>43</v>
      </c>
      <c r="V171" s="33"/>
      <c r="W171" s="159">
        <f>V171*K171</f>
        <v>0</v>
      </c>
      <c r="X171" s="159">
        <v>1.545E-2</v>
      </c>
      <c r="Y171" s="159">
        <f>X171*K171</f>
        <v>0.36384749999999999</v>
      </c>
      <c r="Z171" s="159">
        <v>0</v>
      </c>
      <c r="AA171" s="160">
        <f>Z171*K171</f>
        <v>0</v>
      </c>
      <c r="AR171" s="15" t="s">
        <v>145</v>
      </c>
      <c r="AT171" s="15" t="s">
        <v>141</v>
      </c>
      <c r="AU171" s="15" t="s">
        <v>119</v>
      </c>
      <c r="AY171" s="15" t="s">
        <v>140</v>
      </c>
      <c r="BE171" s="98">
        <f>IF(U171="základná",N171,0)</f>
        <v>0</v>
      </c>
      <c r="BF171" s="98">
        <f>IF(U171="znížená",N171,0)</f>
        <v>0</v>
      </c>
      <c r="BG171" s="98">
        <f>IF(U171="zákl. prenesená",N171,0)</f>
        <v>0</v>
      </c>
      <c r="BH171" s="98">
        <f>IF(U171="zníž. prenesená",N171,0)</f>
        <v>0</v>
      </c>
      <c r="BI171" s="98">
        <f>IF(U171="nulová",N171,0)</f>
        <v>0</v>
      </c>
      <c r="BJ171" s="15" t="s">
        <v>119</v>
      </c>
      <c r="BK171" s="161">
        <f>ROUND(L171*K171,3)</f>
        <v>0</v>
      </c>
      <c r="BL171" s="15" t="s">
        <v>145</v>
      </c>
      <c r="BM171" s="15" t="s">
        <v>230</v>
      </c>
    </row>
    <row r="172" spans="2:65" s="10" customFormat="1" ht="22.5" customHeight="1" x14ac:dyDescent="0.25">
      <c r="B172" s="162"/>
      <c r="C172" s="163"/>
      <c r="D172" s="163"/>
      <c r="E172" s="164" t="s">
        <v>18</v>
      </c>
      <c r="F172" s="261" t="s">
        <v>231</v>
      </c>
      <c r="G172" s="262"/>
      <c r="H172" s="262"/>
      <c r="I172" s="262"/>
      <c r="J172" s="163"/>
      <c r="K172" s="165">
        <v>23.55</v>
      </c>
      <c r="L172" s="163"/>
      <c r="M172" s="163"/>
      <c r="N172" s="163"/>
      <c r="O172" s="163"/>
      <c r="P172" s="163"/>
      <c r="Q172" s="163"/>
      <c r="R172" s="166"/>
      <c r="T172" s="167"/>
      <c r="U172" s="163"/>
      <c r="V172" s="163"/>
      <c r="W172" s="163"/>
      <c r="X172" s="163"/>
      <c r="Y172" s="163"/>
      <c r="Z172" s="163"/>
      <c r="AA172" s="168"/>
      <c r="AT172" s="169" t="s">
        <v>152</v>
      </c>
      <c r="AU172" s="169" t="s">
        <v>119</v>
      </c>
      <c r="AV172" s="10" t="s">
        <v>119</v>
      </c>
      <c r="AW172" s="10" t="s">
        <v>32</v>
      </c>
      <c r="AX172" s="10" t="s">
        <v>80</v>
      </c>
      <c r="AY172" s="169" t="s">
        <v>140</v>
      </c>
    </row>
    <row r="173" spans="2:65" s="1" customFormat="1" ht="31.5" customHeight="1" x14ac:dyDescent="0.25">
      <c r="B173" s="123"/>
      <c r="C173" s="153" t="s">
        <v>232</v>
      </c>
      <c r="D173" s="153" t="s">
        <v>141</v>
      </c>
      <c r="E173" s="154" t="s">
        <v>233</v>
      </c>
      <c r="F173" s="252" t="s">
        <v>234</v>
      </c>
      <c r="G173" s="253"/>
      <c r="H173" s="253"/>
      <c r="I173" s="253"/>
      <c r="J173" s="155" t="s">
        <v>144</v>
      </c>
      <c r="K173" s="156">
        <v>1</v>
      </c>
      <c r="L173" s="249">
        <v>0</v>
      </c>
      <c r="M173" s="253"/>
      <c r="N173" s="254">
        <f>ROUND(L173*K173,3)</f>
        <v>0</v>
      </c>
      <c r="O173" s="253"/>
      <c r="P173" s="253"/>
      <c r="Q173" s="253"/>
      <c r="R173" s="125"/>
      <c r="T173" s="158" t="s">
        <v>18</v>
      </c>
      <c r="U173" s="41" t="s">
        <v>43</v>
      </c>
      <c r="V173" s="33"/>
      <c r="W173" s="159">
        <f>V173*K173</f>
        <v>0</v>
      </c>
      <c r="X173" s="159">
        <v>1.7500000000000002E-2</v>
      </c>
      <c r="Y173" s="159">
        <f>X173*K173</f>
        <v>1.7500000000000002E-2</v>
      </c>
      <c r="Z173" s="159">
        <v>0</v>
      </c>
      <c r="AA173" s="160">
        <f>Z173*K173</f>
        <v>0</v>
      </c>
      <c r="AR173" s="15" t="s">
        <v>145</v>
      </c>
      <c r="AT173" s="15" t="s">
        <v>141</v>
      </c>
      <c r="AU173" s="15" t="s">
        <v>119</v>
      </c>
      <c r="AY173" s="15" t="s">
        <v>140</v>
      </c>
      <c r="BE173" s="98">
        <f>IF(U173="základná",N173,0)</f>
        <v>0</v>
      </c>
      <c r="BF173" s="98">
        <f>IF(U173="znížená",N173,0)</f>
        <v>0</v>
      </c>
      <c r="BG173" s="98">
        <f>IF(U173="zákl. prenesená",N173,0)</f>
        <v>0</v>
      </c>
      <c r="BH173" s="98">
        <f>IF(U173="zníž. prenesená",N173,0)</f>
        <v>0</v>
      </c>
      <c r="BI173" s="98">
        <f>IF(U173="nulová",N173,0)</f>
        <v>0</v>
      </c>
      <c r="BJ173" s="15" t="s">
        <v>119</v>
      </c>
      <c r="BK173" s="161">
        <f>ROUND(L173*K173,3)</f>
        <v>0</v>
      </c>
      <c r="BL173" s="15" t="s">
        <v>145</v>
      </c>
      <c r="BM173" s="15" t="s">
        <v>235</v>
      </c>
    </row>
    <row r="174" spans="2:65" s="1" customFormat="1" ht="22.5" customHeight="1" x14ac:dyDescent="0.25">
      <c r="B174" s="123"/>
      <c r="C174" s="178" t="s">
        <v>236</v>
      </c>
      <c r="D174" s="178" t="s">
        <v>237</v>
      </c>
      <c r="E174" s="179" t="s">
        <v>238</v>
      </c>
      <c r="F174" s="255" t="s">
        <v>239</v>
      </c>
      <c r="G174" s="256"/>
      <c r="H174" s="256"/>
      <c r="I174" s="256"/>
      <c r="J174" s="180" t="s">
        <v>144</v>
      </c>
      <c r="K174" s="181">
        <v>1</v>
      </c>
      <c r="L174" s="257">
        <v>0</v>
      </c>
      <c r="M174" s="256"/>
      <c r="N174" s="258">
        <f>ROUND(L174*K174,3)</f>
        <v>0</v>
      </c>
      <c r="O174" s="253"/>
      <c r="P174" s="253"/>
      <c r="Q174" s="253"/>
      <c r="R174" s="125"/>
      <c r="T174" s="158" t="s">
        <v>18</v>
      </c>
      <c r="U174" s="41" t="s">
        <v>43</v>
      </c>
      <c r="V174" s="33"/>
      <c r="W174" s="159">
        <f>V174*K174</f>
        <v>0</v>
      </c>
      <c r="X174" s="159">
        <v>1.0999999999999999E-2</v>
      </c>
      <c r="Y174" s="159">
        <f>X174*K174</f>
        <v>1.0999999999999999E-2</v>
      </c>
      <c r="Z174" s="159">
        <v>0</v>
      </c>
      <c r="AA174" s="160">
        <f>Z174*K174</f>
        <v>0</v>
      </c>
      <c r="AR174" s="15" t="s">
        <v>179</v>
      </c>
      <c r="AT174" s="15" t="s">
        <v>237</v>
      </c>
      <c r="AU174" s="15" t="s">
        <v>119</v>
      </c>
      <c r="AY174" s="15" t="s">
        <v>140</v>
      </c>
      <c r="BE174" s="98">
        <f>IF(U174="základná",N174,0)</f>
        <v>0</v>
      </c>
      <c r="BF174" s="98">
        <f>IF(U174="znížená",N174,0)</f>
        <v>0</v>
      </c>
      <c r="BG174" s="98">
        <f>IF(U174="zákl. prenesená",N174,0)</f>
        <v>0</v>
      </c>
      <c r="BH174" s="98">
        <f>IF(U174="zníž. prenesená",N174,0)</f>
        <v>0</v>
      </c>
      <c r="BI174" s="98">
        <f>IF(U174="nulová",N174,0)</f>
        <v>0</v>
      </c>
      <c r="BJ174" s="15" t="s">
        <v>119</v>
      </c>
      <c r="BK174" s="161">
        <f>ROUND(L174*K174,3)</f>
        <v>0</v>
      </c>
      <c r="BL174" s="15" t="s">
        <v>145</v>
      </c>
      <c r="BM174" s="15" t="s">
        <v>240</v>
      </c>
    </row>
    <row r="175" spans="2:65" s="9" customFormat="1" ht="29.85" customHeight="1" x14ac:dyDescent="0.3">
      <c r="B175" s="142"/>
      <c r="C175" s="143"/>
      <c r="D175" s="152" t="s">
        <v>102</v>
      </c>
      <c r="E175" s="152"/>
      <c r="F175" s="152"/>
      <c r="G175" s="152"/>
      <c r="H175" s="152"/>
      <c r="I175" s="152"/>
      <c r="J175" s="152"/>
      <c r="K175" s="152"/>
      <c r="L175" s="152"/>
      <c r="M175" s="152"/>
      <c r="N175" s="234">
        <f>BK175</f>
        <v>0</v>
      </c>
      <c r="O175" s="235"/>
      <c r="P175" s="235"/>
      <c r="Q175" s="235"/>
      <c r="R175" s="145"/>
      <c r="T175" s="146"/>
      <c r="U175" s="143"/>
      <c r="V175" s="143"/>
      <c r="W175" s="147">
        <f>SUM(W176:W230)</f>
        <v>0</v>
      </c>
      <c r="X175" s="143"/>
      <c r="Y175" s="147">
        <f>SUM(Y176:Y230)</f>
        <v>0</v>
      </c>
      <c r="Z175" s="143"/>
      <c r="AA175" s="148">
        <f>SUM(AA176:AA230)</f>
        <v>12.702050499999999</v>
      </c>
      <c r="AR175" s="149" t="s">
        <v>80</v>
      </c>
      <c r="AT175" s="150" t="s">
        <v>75</v>
      </c>
      <c r="AU175" s="150" t="s">
        <v>80</v>
      </c>
      <c r="AY175" s="149" t="s">
        <v>140</v>
      </c>
      <c r="BK175" s="151">
        <f>SUM(BK176:BK230)</f>
        <v>0</v>
      </c>
    </row>
    <row r="176" spans="2:65" s="1" customFormat="1" ht="31.5" customHeight="1" x14ac:dyDescent="0.25">
      <c r="B176" s="123"/>
      <c r="C176" s="153" t="s">
        <v>8</v>
      </c>
      <c r="D176" s="153" t="s">
        <v>141</v>
      </c>
      <c r="E176" s="154" t="s">
        <v>241</v>
      </c>
      <c r="F176" s="252" t="s">
        <v>242</v>
      </c>
      <c r="G176" s="253"/>
      <c r="H176" s="253"/>
      <c r="I176" s="253"/>
      <c r="J176" s="155" t="s">
        <v>149</v>
      </c>
      <c r="K176" s="156">
        <v>25.245000000000001</v>
      </c>
      <c r="L176" s="249">
        <v>0</v>
      </c>
      <c r="M176" s="253"/>
      <c r="N176" s="254">
        <f>ROUND(L176*K176,3)</f>
        <v>0</v>
      </c>
      <c r="O176" s="253"/>
      <c r="P176" s="253"/>
      <c r="Q176" s="253"/>
      <c r="R176" s="125"/>
      <c r="T176" s="158" t="s">
        <v>18</v>
      </c>
      <c r="U176" s="41" t="s">
        <v>43</v>
      </c>
      <c r="V176" s="33"/>
      <c r="W176" s="159">
        <f>V176*K176</f>
        <v>0</v>
      </c>
      <c r="X176" s="159">
        <v>0</v>
      </c>
      <c r="Y176" s="159">
        <f>X176*K176</f>
        <v>0</v>
      </c>
      <c r="Z176" s="159">
        <v>2.1499999999999998E-2</v>
      </c>
      <c r="AA176" s="160">
        <f>Z176*K176</f>
        <v>0.54276749999999996</v>
      </c>
      <c r="AR176" s="15" t="s">
        <v>222</v>
      </c>
      <c r="AT176" s="15" t="s">
        <v>141</v>
      </c>
      <c r="AU176" s="15" t="s">
        <v>119</v>
      </c>
      <c r="AY176" s="15" t="s">
        <v>140</v>
      </c>
      <c r="BE176" s="98">
        <f>IF(U176="základná",N176,0)</f>
        <v>0</v>
      </c>
      <c r="BF176" s="98">
        <f>IF(U176="znížená",N176,0)</f>
        <v>0</v>
      </c>
      <c r="BG176" s="98">
        <f>IF(U176="zákl. prenesená",N176,0)</f>
        <v>0</v>
      </c>
      <c r="BH176" s="98">
        <f>IF(U176="zníž. prenesená",N176,0)</f>
        <v>0</v>
      </c>
      <c r="BI176" s="98">
        <f>IF(U176="nulová",N176,0)</f>
        <v>0</v>
      </c>
      <c r="BJ176" s="15" t="s">
        <v>119</v>
      </c>
      <c r="BK176" s="161">
        <f>ROUND(L176*K176,3)</f>
        <v>0</v>
      </c>
      <c r="BL176" s="15" t="s">
        <v>222</v>
      </c>
      <c r="BM176" s="15" t="s">
        <v>243</v>
      </c>
    </row>
    <row r="177" spans="2:65" s="10" customFormat="1" ht="22.5" customHeight="1" x14ac:dyDescent="0.25">
      <c r="B177" s="162"/>
      <c r="C177" s="163"/>
      <c r="D177" s="163"/>
      <c r="E177" s="164" t="s">
        <v>18</v>
      </c>
      <c r="F177" s="261" t="s">
        <v>244</v>
      </c>
      <c r="G177" s="262"/>
      <c r="H177" s="262"/>
      <c r="I177" s="262"/>
      <c r="J177" s="163"/>
      <c r="K177" s="165">
        <v>25.245000000000001</v>
      </c>
      <c r="L177" s="163"/>
      <c r="M177" s="163"/>
      <c r="N177" s="163"/>
      <c r="O177" s="163"/>
      <c r="P177" s="163"/>
      <c r="Q177" s="163"/>
      <c r="R177" s="166"/>
      <c r="T177" s="167"/>
      <c r="U177" s="163"/>
      <c r="V177" s="163"/>
      <c r="W177" s="163"/>
      <c r="X177" s="163"/>
      <c r="Y177" s="163"/>
      <c r="Z177" s="163"/>
      <c r="AA177" s="168"/>
      <c r="AT177" s="169" t="s">
        <v>152</v>
      </c>
      <c r="AU177" s="169" t="s">
        <v>119</v>
      </c>
      <c r="AV177" s="10" t="s">
        <v>119</v>
      </c>
      <c r="AW177" s="10" t="s">
        <v>32</v>
      </c>
      <c r="AX177" s="10" t="s">
        <v>80</v>
      </c>
      <c r="AY177" s="169" t="s">
        <v>140</v>
      </c>
    </row>
    <row r="178" spans="2:65" s="1" customFormat="1" ht="31.5" customHeight="1" x14ac:dyDescent="0.25">
      <c r="B178" s="123"/>
      <c r="C178" s="153" t="s">
        <v>245</v>
      </c>
      <c r="D178" s="153" t="s">
        <v>141</v>
      </c>
      <c r="E178" s="154" t="s">
        <v>246</v>
      </c>
      <c r="F178" s="252" t="s">
        <v>247</v>
      </c>
      <c r="G178" s="253"/>
      <c r="H178" s="253"/>
      <c r="I178" s="253"/>
      <c r="J178" s="155" t="s">
        <v>149</v>
      </c>
      <c r="K178" s="156">
        <v>25.245000000000001</v>
      </c>
      <c r="L178" s="249">
        <v>0</v>
      </c>
      <c r="M178" s="253"/>
      <c r="N178" s="254">
        <f>ROUND(L178*K178,3)</f>
        <v>0</v>
      </c>
      <c r="O178" s="253"/>
      <c r="P178" s="253"/>
      <c r="Q178" s="253"/>
      <c r="R178" s="125"/>
      <c r="T178" s="158" t="s">
        <v>18</v>
      </c>
      <c r="U178" s="41" t="s">
        <v>43</v>
      </c>
      <c r="V178" s="33"/>
      <c r="W178" s="159">
        <f>V178*K178</f>
        <v>0</v>
      </c>
      <c r="X178" s="159">
        <v>0</v>
      </c>
      <c r="Y178" s="159">
        <f>X178*K178</f>
        <v>0</v>
      </c>
      <c r="Z178" s="159">
        <v>8.0000000000000002E-3</v>
      </c>
      <c r="AA178" s="160">
        <f>Z178*K178</f>
        <v>0.20196</v>
      </c>
      <c r="AR178" s="15" t="s">
        <v>222</v>
      </c>
      <c r="AT178" s="15" t="s">
        <v>141</v>
      </c>
      <c r="AU178" s="15" t="s">
        <v>119</v>
      </c>
      <c r="AY178" s="15" t="s">
        <v>140</v>
      </c>
      <c r="BE178" s="98">
        <f>IF(U178="základná",N178,0)</f>
        <v>0</v>
      </c>
      <c r="BF178" s="98">
        <f>IF(U178="znížená",N178,0)</f>
        <v>0</v>
      </c>
      <c r="BG178" s="98">
        <f>IF(U178="zákl. prenesená",N178,0)</f>
        <v>0</v>
      </c>
      <c r="BH178" s="98">
        <f>IF(U178="zníž. prenesená",N178,0)</f>
        <v>0</v>
      </c>
      <c r="BI178" s="98">
        <f>IF(U178="nulová",N178,0)</f>
        <v>0</v>
      </c>
      <c r="BJ178" s="15" t="s">
        <v>119</v>
      </c>
      <c r="BK178" s="161">
        <f>ROUND(L178*K178,3)</f>
        <v>0</v>
      </c>
      <c r="BL178" s="15" t="s">
        <v>222</v>
      </c>
      <c r="BM178" s="15" t="s">
        <v>248</v>
      </c>
    </row>
    <row r="179" spans="2:65" s="1" customFormat="1" ht="31.5" customHeight="1" x14ac:dyDescent="0.25">
      <c r="B179" s="123"/>
      <c r="C179" s="153" t="s">
        <v>249</v>
      </c>
      <c r="D179" s="153" t="s">
        <v>141</v>
      </c>
      <c r="E179" s="154" t="s">
        <v>250</v>
      </c>
      <c r="F179" s="252" t="s">
        <v>251</v>
      </c>
      <c r="G179" s="253"/>
      <c r="H179" s="253"/>
      <c r="I179" s="253"/>
      <c r="J179" s="155" t="s">
        <v>162</v>
      </c>
      <c r="K179" s="156">
        <v>99.55</v>
      </c>
      <c r="L179" s="249">
        <v>0</v>
      </c>
      <c r="M179" s="253"/>
      <c r="N179" s="254">
        <f>ROUND(L179*K179,3)</f>
        <v>0</v>
      </c>
      <c r="O179" s="253"/>
      <c r="P179" s="253"/>
      <c r="Q179" s="253"/>
      <c r="R179" s="125"/>
      <c r="T179" s="158" t="s">
        <v>18</v>
      </c>
      <c r="U179" s="41" t="s">
        <v>43</v>
      </c>
      <c r="V179" s="33"/>
      <c r="W179" s="159">
        <f>V179*K179</f>
        <v>0</v>
      </c>
      <c r="X179" s="159">
        <v>0</v>
      </c>
      <c r="Y179" s="159">
        <f>X179*K179</f>
        <v>0</v>
      </c>
      <c r="Z179" s="159">
        <v>1E-4</v>
      </c>
      <c r="AA179" s="160">
        <f>Z179*K179</f>
        <v>9.9550000000000003E-3</v>
      </c>
      <c r="AR179" s="15" t="s">
        <v>222</v>
      </c>
      <c r="AT179" s="15" t="s">
        <v>141</v>
      </c>
      <c r="AU179" s="15" t="s">
        <v>119</v>
      </c>
      <c r="AY179" s="15" t="s">
        <v>140</v>
      </c>
      <c r="BE179" s="98">
        <f>IF(U179="základná",N179,0)</f>
        <v>0</v>
      </c>
      <c r="BF179" s="98">
        <f>IF(U179="znížená",N179,0)</f>
        <v>0</v>
      </c>
      <c r="BG179" s="98">
        <f>IF(U179="zákl. prenesená",N179,0)</f>
        <v>0</v>
      </c>
      <c r="BH179" s="98">
        <f>IF(U179="zníž. prenesená",N179,0)</f>
        <v>0</v>
      </c>
      <c r="BI179" s="98">
        <f>IF(U179="nulová",N179,0)</f>
        <v>0</v>
      </c>
      <c r="BJ179" s="15" t="s">
        <v>119</v>
      </c>
      <c r="BK179" s="161">
        <f>ROUND(L179*K179,3)</f>
        <v>0</v>
      </c>
      <c r="BL179" s="15" t="s">
        <v>222</v>
      </c>
      <c r="BM179" s="15" t="s">
        <v>252</v>
      </c>
    </row>
    <row r="180" spans="2:65" s="10" customFormat="1" ht="31.5" customHeight="1" x14ac:dyDescent="0.25">
      <c r="B180" s="162"/>
      <c r="C180" s="163"/>
      <c r="D180" s="163"/>
      <c r="E180" s="164" t="s">
        <v>18</v>
      </c>
      <c r="F180" s="261" t="s">
        <v>253</v>
      </c>
      <c r="G180" s="262"/>
      <c r="H180" s="262"/>
      <c r="I180" s="262"/>
      <c r="J180" s="163"/>
      <c r="K180" s="165">
        <v>99.55</v>
      </c>
      <c r="L180" s="163"/>
      <c r="M180" s="163"/>
      <c r="N180" s="163"/>
      <c r="O180" s="163"/>
      <c r="P180" s="163"/>
      <c r="Q180" s="163"/>
      <c r="R180" s="166"/>
      <c r="T180" s="167"/>
      <c r="U180" s="163"/>
      <c r="V180" s="163"/>
      <c r="W180" s="163"/>
      <c r="X180" s="163"/>
      <c r="Y180" s="163"/>
      <c r="Z180" s="163"/>
      <c r="AA180" s="168"/>
      <c r="AT180" s="169" t="s">
        <v>152</v>
      </c>
      <c r="AU180" s="169" t="s">
        <v>119</v>
      </c>
      <c r="AV180" s="10" t="s">
        <v>119</v>
      </c>
      <c r="AW180" s="10" t="s">
        <v>32</v>
      </c>
      <c r="AX180" s="10" t="s">
        <v>80</v>
      </c>
      <c r="AY180" s="169" t="s">
        <v>140</v>
      </c>
    </row>
    <row r="181" spans="2:65" s="1" customFormat="1" ht="31.5" customHeight="1" x14ac:dyDescent="0.25">
      <c r="B181" s="123"/>
      <c r="C181" s="153" t="s">
        <v>254</v>
      </c>
      <c r="D181" s="153" t="s">
        <v>141</v>
      </c>
      <c r="E181" s="154" t="s">
        <v>255</v>
      </c>
      <c r="F181" s="252" t="s">
        <v>256</v>
      </c>
      <c r="G181" s="253"/>
      <c r="H181" s="253"/>
      <c r="I181" s="253"/>
      <c r="J181" s="155" t="s">
        <v>149</v>
      </c>
      <c r="K181" s="156">
        <v>149.52000000000001</v>
      </c>
      <c r="L181" s="249">
        <v>0</v>
      </c>
      <c r="M181" s="253"/>
      <c r="N181" s="254">
        <f>ROUND(L181*K181,3)</f>
        <v>0</v>
      </c>
      <c r="O181" s="253"/>
      <c r="P181" s="253"/>
      <c r="Q181" s="253"/>
      <c r="R181" s="125"/>
      <c r="T181" s="158" t="s">
        <v>18</v>
      </c>
      <c r="U181" s="41" t="s">
        <v>43</v>
      </c>
      <c r="V181" s="33"/>
      <c r="W181" s="159">
        <f>V181*K181</f>
        <v>0</v>
      </c>
      <c r="X181" s="159">
        <v>0</v>
      </c>
      <c r="Y181" s="159">
        <f>X181*K181</f>
        <v>0</v>
      </c>
      <c r="Z181" s="159">
        <v>3.0000000000000001E-3</v>
      </c>
      <c r="AA181" s="160">
        <f>Z181*K181</f>
        <v>0.44856000000000001</v>
      </c>
      <c r="AR181" s="15" t="s">
        <v>222</v>
      </c>
      <c r="AT181" s="15" t="s">
        <v>141</v>
      </c>
      <c r="AU181" s="15" t="s">
        <v>119</v>
      </c>
      <c r="AY181" s="15" t="s">
        <v>140</v>
      </c>
      <c r="BE181" s="98">
        <f>IF(U181="základná",N181,0)</f>
        <v>0</v>
      </c>
      <c r="BF181" s="98">
        <f>IF(U181="znížená",N181,0)</f>
        <v>0</v>
      </c>
      <c r="BG181" s="98">
        <f>IF(U181="zákl. prenesená",N181,0)</f>
        <v>0</v>
      </c>
      <c r="BH181" s="98">
        <f>IF(U181="zníž. prenesená",N181,0)</f>
        <v>0</v>
      </c>
      <c r="BI181" s="98">
        <f>IF(U181="nulová",N181,0)</f>
        <v>0</v>
      </c>
      <c r="BJ181" s="15" t="s">
        <v>119</v>
      </c>
      <c r="BK181" s="161">
        <f>ROUND(L181*K181,3)</f>
        <v>0</v>
      </c>
      <c r="BL181" s="15" t="s">
        <v>222</v>
      </c>
      <c r="BM181" s="15" t="s">
        <v>257</v>
      </c>
    </row>
    <row r="182" spans="2:65" s="10" customFormat="1" ht="22.5" customHeight="1" x14ac:dyDescent="0.25">
      <c r="B182" s="162"/>
      <c r="C182" s="163"/>
      <c r="D182" s="163"/>
      <c r="E182" s="164" t="s">
        <v>18</v>
      </c>
      <c r="F182" s="261" t="s">
        <v>226</v>
      </c>
      <c r="G182" s="262"/>
      <c r="H182" s="262"/>
      <c r="I182" s="262"/>
      <c r="J182" s="163"/>
      <c r="K182" s="165">
        <v>149.52000000000001</v>
      </c>
      <c r="L182" s="163"/>
      <c r="M182" s="163"/>
      <c r="N182" s="163"/>
      <c r="O182" s="163"/>
      <c r="P182" s="163"/>
      <c r="Q182" s="163"/>
      <c r="R182" s="166"/>
      <c r="T182" s="167"/>
      <c r="U182" s="163"/>
      <c r="V182" s="163"/>
      <c r="W182" s="163"/>
      <c r="X182" s="163"/>
      <c r="Y182" s="163"/>
      <c r="Z182" s="163"/>
      <c r="AA182" s="168"/>
      <c r="AT182" s="169" t="s">
        <v>152</v>
      </c>
      <c r="AU182" s="169" t="s">
        <v>119</v>
      </c>
      <c r="AV182" s="10" t="s">
        <v>119</v>
      </c>
      <c r="AW182" s="10" t="s">
        <v>32</v>
      </c>
      <c r="AX182" s="10" t="s">
        <v>80</v>
      </c>
      <c r="AY182" s="169" t="s">
        <v>140</v>
      </c>
    </row>
    <row r="183" spans="2:65" s="1" customFormat="1" ht="31.5" customHeight="1" x14ac:dyDescent="0.25">
      <c r="B183" s="123"/>
      <c r="C183" s="153" t="s">
        <v>258</v>
      </c>
      <c r="D183" s="153" t="s">
        <v>141</v>
      </c>
      <c r="E183" s="154" t="s">
        <v>259</v>
      </c>
      <c r="F183" s="252" t="s">
        <v>260</v>
      </c>
      <c r="G183" s="253"/>
      <c r="H183" s="253"/>
      <c r="I183" s="253"/>
      <c r="J183" s="155" t="s">
        <v>149</v>
      </c>
      <c r="K183" s="156">
        <v>149.52000000000001</v>
      </c>
      <c r="L183" s="249">
        <v>0</v>
      </c>
      <c r="M183" s="253"/>
      <c r="N183" s="254">
        <f>ROUND(L183*K183,3)</f>
        <v>0</v>
      </c>
      <c r="O183" s="253"/>
      <c r="P183" s="253"/>
      <c r="Q183" s="253"/>
      <c r="R183" s="125"/>
      <c r="T183" s="158" t="s">
        <v>18</v>
      </c>
      <c r="U183" s="41" t="s">
        <v>43</v>
      </c>
      <c r="V183" s="33"/>
      <c r="W183" s="159">
        <f>V183*K183</f>
        <v>0</v>
      </c>
      <c r="X183" s="159">
        <v>0</v>
      </c>
      <c r="Y183" s="159">
        <f>X183*K183</f>
        <v>0</v>
      </c>
      <c r="Z183" s="159">
        <v>0</v>
      </c>
      <c r="AA183" s="160">
        <f>Z183*K183</f>
        <v>0</v>
      </c>
      <c r="AR183" s="15" t="s">
        <v>222</v>
      </c>
      <c r="AT183" s="15" t="s">
        <v>141</v>
      </c>
      <c r="AU183" s="15" t="s">
        <v>119</v>
      </c>
      <c r="AY183" s="15" t="s">
        <v>140</v>
      </c>
      <c r="BE183" s="98">
        <f>IF(U183="základná",N183,0)</f>
        <v>0</v>
      </c>
      <c r="BF183" s="98">
        <f>IF(U183="znížená",N183,0)</f>
        <v>0</v>
      </c>
      <c r="BG183" s="98">
        <f>IF(U183="zákl. prenesená",N183,0)</f>
        <v>0</v>
      </c>
      <c r="BH183" s="98">
        <f>IF(U183="zníž. prenesená",N183,0)</f>
        <v>0</v>
      </c>
      <c r="BI183" s="98">
        <f>IF(U183="nulová",N183,0)</f>
        <v>0</v>
      </c>
      <c r="BJ183" s="15" t="s">
        <v>119</v>
      </c>
      <c r="BK183" s="161">
        <f>ROUND(L183*K183,3)</f>
        <v>0</v>
      </c>
      <c r="BL183" s="15" t="s">
        <v>222</v>
      </c>
      <c r="BM183" s="15" t="s">
        <v>261</v>
      </c>
    </row>
    <row r="184" spans="2:65" s="1" customFormat="1" ht="31.5" customHeight="1" x14ac:dyDescent="0.25">
      <c r="B184" s="123"/>
      <c r="C184" s="153" t="s">
        <v>262</v>
      </c>
      <c r="D184" s="153" t="s">
        <v>141</v>
      </c>
      <c r="E184" s="154" t="s">
        <v>263</v>
      </c>
      <c r="F184" s="252" t="s">
        <v>264</v>
      </c>
      <c r="G184" s="253"/>
      <c r="H184" s="253"/>
      <c r="I184" s="253"/>
      <c r="J184" s="155" t="s">
        <v>149</v>
      </c>
      <c r="K184" s="156">
        <v>16.698</v>
      </c>
      <c r="L184" s="249">
        <v>0</v>
      </c>
      <c r="M184" s="253"/>
      <c r="N184" s="254">
        <f>ROUND(L184*K184,3)</f>
        <v>0</v>
      </c>
      <c r="O184" s="253"/>
      <c r="P184" s="253"/>
      <c r="Q184" s="253"/>
      <c r="R184" s="125"/>
      <c r="T184" s="158" t="s">
        <v>18</v>
      </c>
      <c r="U184" s="41" t="s">
        <v>43</v>
      </c>
      <c r="V184" s="33"/>
      <c r="W184" s="159">
        <f>V184*K184</f>
        <v>0</v>
      </c>
      <c r="X184" s="159">
        <v>0</v>
      </c>
      <c r="Y184" s="159">
        <f>X184*K184</f>
        <v>0</v>
      </c>
      <c r="Z184" s="159">
        <v>0.19600000000000001</v>
      </c>
      <c r="AA184" s="160">
        <f>Z184*K184</f>
        <v>3.2728080000000004</v>
      </c>
      <c r="AR184" s="15" t="s">
        <v>145</v>
      </c>
      <c r="AT184" s="15" t="s">
        <v>141</v>
      </c>
      <c r="AU184" s="15" t="s">
        <v>119</v>
      </c>
      <c r="AY184" s="15" t="s">
        <v>140</v>
      </c>
      <c r="BE184" s="98">
        <f>IF(U184="základná",N184,0)</f>
        <v>0</v>
      </c>
      <c r="BF184" s="98">
        <f>IF(U184="znížená",N184,0)</f>
        <v>0</v>
      </c>
      <c r="BG184" s="98">
        <f>IF(U184="zákl. prenesená",N184,0)</f>
        <v>0</v>
      </c>
      <c r="BH184" s="98">
        <f>IF(U184="zníž. prenesená",N184,0)</f>
        <v>0</v>
      </c>
      <c r="BI184" s="98">
        <f>IF(U184="nulová",N184,0)</f>
        <v>0</v>
      </c>
      <c r="BJ184" s="15" t="s">
        <v>119</v>
      </c>
      <c r="BK184" s="161">
        <f>ROUND(L184*K184,3)</f>
        <v>0</v>
      </c>
      <c r="BL184" s="15" t="s">
        <v>145</v>
      </c>
      <c r="BM184" s="15" t="s">
        <v>265</v>
      </c>
    </row>
    <row r="185" spans="2:65" s="10" customFormat="1" ht="22.5" customHeight="1" x14ac:dyDescent="0.25">
      <c r="B185" s="162"/>
      <c r="C185" s="163"/>
      <c r="D185" s="163"/>
      <c r="E185" s="164" t="s">
        <v>18</v>
      </c>
      <c r="F185" s="261" t="s">
        <v>266</v>
      </c>
      <c r="G185" s="262"/>
      <c r="H185" s="262"/>
      <c r="I185" s="262"/>
      <c r="J185" s="163"/>
      <c r="K185" s="165">
        <v>4.3079999999999998</v>
      </c>
      <c r="L185" s="163"/>
      <c r="M185" s="163"/>
      <c r="N185" s="163"/>
      <c r="O185" s="163"/>
      <c r="P185" s="163"/>
      <c r="Q185" s="163"/>
      <c r="R185" s="166"/>
      <c r="T185" s="167"/>
      <c r="U185" s="163"/>
      <c r="V185" s="163"/>
      <c r="W185" s="163"/>
      <c r="X185" s="163"/>
      <c r="Y185" s="163"/>
      <c r="Z185" s="163"/>
      <c r="AA185" s="168"/>
      <c r="AT185" s="169" t="s">
        <v>152</v>
      </c>
      <c r="AU185" s="169" t="s">
        <v>119</v>
      </c>
      <c r="AV185" s="10" t="s">
        <v>119</v>
      </c>
      <c r="AW185" s="10" t="s">
        <v>32</v>
      </c>
      <c r="AX185" s="10" t="s">
        <v>76</v>
      </c>
      <c r="AY185" s="169" t="s">
        <v>140</v>
      </c>
    </row>
    <row r="186" spans="2:65" s="10" customFormat="1" ht="22.5" customHeight="1" x14ac:dyDescent="0.25">
      <c r="B186" s="162"/>
      <c r="C186" s="163"/>
      <c r="D186" s="163"/>
      <c r="E186" s="164" t="s">
        <v>18</v>
      </c>
      <c r="F186" s="263" t="s">
        <v>267</v>
      </c>
      <c r="G186" s="262"/>
      <c r="H186" s="262"/>
      <c r="I186" s="262"/>
      <c r="J186" s="163"/>
      <c r="K186" s="165">
        <v>4.72</v>
      </c>
      <c r="L186" s="163"/>
      <c r="M186" s="163"/>
      <c r="N186" s="163"/>
      <c r="O186" s="163"/>
      <c r="P186" s="163"/>
      <c r="Q186" s="163"/>
      <c r="R186" s="166"/>
      <c r="T186" s="167"/>
      <c r="U186" s="163"/>
      <c r="V186" s="163"/>
      <c r="W186" s="163"/>
      <c r="X186" s="163"/>
      <c r="Y186" s="163"/>
      <c r="Z186" s="163"/>
      <c r="AA186" s="168"/>
      <c r="AT186" s="169" t="s">
        <v>152</v>
      </c>
      <c r="AU186" s="169" t="s">
        <v>119</v>
      </c>
      <c r="AV186" s="10" t="s">
        <v>119</v>
      </c>
      <c r="AW186" s="10" t="s">
        <v>32</v>
      </c>
      <c r="AX186" s="10" t="s">
        <v>76</v>
      </c>
      <c r="AY186" s="169" t="s">
        <v>140</v>
      </c>
    </row>
    <row r="187" spans="2:65" s="10" customFormat="1" ht="22.5" customHeight="1" x14ac:dyDescent="0.25">
      <c r="B187" s="162"/>
      <c r="C187" s="163"/>
      <c r="D187" s="163"/>
      <c r="E187" s="164" t="s">
        <v>18</v>
      </c>
      <c r="F187" s="263" t="s">
        <v>268</v>
      </c>
      <c r="G187" s="262"/>
      <c r="H187" s="262"/>
      <c r="I187" s="262"/>
      <c r="J187" s="163"/>
      <c r="K187" s="165">
        <v>7.67</v>
      </c>
      <c r="L187" s="163"/>
      <c r="M187" s="163"/>
      <c r="N187" s="163"/>
      <c r="O187" s="163"/>
      <c r="P187" s="163"/>
      <c r="Q187" s="163"/>
      <c r="R187" s="166"/>
      <c r="T187" s="167"/>
      <c r="U187" s="163"/>
      <c r="V187" s="163"/>
      <c r="W187" s="163"/>
      <c r="X187" s="163"/>
      <c r="Y187" s="163"/>
      <c r="Z187" s="163"/>
      <c r="AA187" s="168"/>
      <c r="AT187" s="169" t="s">
        <v>152</v>
      </c>
      <c r="AU187" s="169" t="s">
        <v>119</v>
      </c>
      <c r="AV187" s="10" t="s">
        <v>119</v>
      </c>
      <c r="AW187" s="10" t="s">
        <v>32</v>
      </c>
      <c r="AX187" s="10" t="s">
        <v>76</v>
      </c>
      <c r="AY187" s="169" t="s">
        <v>140</v>
      </c>
    </row>
    <row r="188" spans="2:65" s="11" customFormat="1" ht="22.5" customHeight="1" x14ac:dyDescent="0.25">
      <c r="B188" s="170"/>
      <c r="C188" s="171"/>
      <c r="D188" s="171"/>
      <c r="E188" s="172" t="s">
        <v>18</v>
      </c>
      <c r="F188" s="259" t="s">
        <v>159</v>
      </c>
      <c r="G188" s="260"/>
      <c r="H188" s="260"/>
      <c r="I188" s="260"/>
      <c r="J188" s="171"/>
      <c r="K188" s="173">
        <v>16.698</v>
      </c>
      <c r="L188" s="171"/>
      <c r="M188" s="171"/>
      <c r="N188" s="171"/>
      <c r="O188" s="171"/>
      <c r="P188" s="171"/>
      <c r="Q188" s="171"/>
      <c r="R188" s="174"/>
      <c r="T188" s="175"/>
      <c r="U188" s="171"/>
      <c r="V188" s="171"/>
      <c r="W188" s="171"/>
      <c r="X188" s="171"/>
      <c r="Y188" s="171"/>
      <c r="Z188" s="171"/>
      <c r="AA188" s="176"/>
      <c r="AT188" s="177" t="s">
        <v>152</v>
      </c>
      <c r="AU188" s="177" t="s">
        <v>119</v>
      </c>
      <c r="AV188" s="11" t="s">
        <v>145</v>
      </c>
      <c r="AW188" s="11" t="s">
        <v>32</v>
      </c>
      <c r="AX188" s="11" t="s">
        <v>80</v>
      </c>
      <c r="AY188" s="177" t="s">
        <v>140</v>
      </c>
    </row>
    <row r="189" spans="2:65" s="1" customFormat="1" ht="31.5" customHeight="1" x14ac:dyDescent="0.25">
      <c r="B189" s="123"/>
      <c r="C189" s="153" t="s">
        <v>269</v>
      </c>
      <c r="D189" s="153" t="s">
        <v>141</v>
      </c>
      <c r="E189" s="154" t="s">
        <v>270</v>
      </c>
      <c r="F189" s="252" t="s">
        <v>271</v>
      </c>
      <c r="G189" s="253"/>
      <c r="H189" s="253"/>
      <c r="I189" s="253"/>
      <c r="J189" s="155" t="s">
        <v>149</v>
      </c>
      <c r="K189" s="156">
        <v>34.64</v>
      </c>
      <c r="L189" s="249">
        <v>0</v>
      </c>
      <c r="M189" s="253"/>
      <c r="N189" s="254">
        <f>ROUND(L189*K189,3)</f>
        <v>0</v>
      </c>
      <c r="O189" s="253"/>
      <c r="P189" s="253"/>
      <c r="Q189" s="253"/>
      <c r="R189" s="125"/>
      <c r="T189" s="158" t="s">
        <v>18</v>
      </c>
      <c r="U189" s="41" t="s">
        <v>43</v>
      </c>
      <c r="V189" s="33"/>
      <c r="W189" s="159">
        <f>V189*K189</f>
        <v>0</v>
      </c>
      <c r="X189" s="159">
        <v>0</v>
      </c>
      <c r="Y189" s="159">
        <f>X189*K189</f>
        <v>0</v>
      </c>
      <c r="Z189" s="159">
        <v>5.5E-2</v>
      </c>
      <c r="AA189" s="160">
        <f>Z189*K189</f>
        <v>1.9052</v>
      </c>
      <c r="AR189" s="15" t="s">
        <v>145</v>
      </c>
      <c r="AT189" s="15" t="s">
        <v>141</v>
      </c>
      <c r="AU189" s="15" t="s">
        <v>119</v>
      </c>
      <c r="AY189" s="15" t="s">
        <v>140</v>
      </c>
      <c r="BE189" s="98">
        <f>IF(U189="základná",N189,0)</f>
        <v>0</v>
      </c>
      <c r="BF189" s="98">
        <f>IF(U189="znížená",N189,0)</f>
        <v>0</v>
      </c>
      <c r="BG189" s="98">
        <f>IF(U189="zákl. prenesená",N189,0)</f>
        <v>0</v>
      </c>
      <c r="BH189" s="98">
        <f>IF(U189="zníž. prenesená",N189,0)</f>
        <v>0</v>
      </c>
      <c r="BI189" s="98">
        <f>IF(U189="nulová",N189,0)</f>
        <v>0</v>
      </c>
      <c r="BJ189" s="15" t="s">
        <v>119</v>
      </c>
      <c r="BK189" s="161">
        <f>ROUND(L189*K189,3)</f>
        <v>0</v>
      </c>
      <c r="BL189" s="15" t="s">
        <v>145</v>
      </c>
      <c r="BM189" s="15" t="s">
        <v>272</v>
      </c>
    </row>
    <row r="190" spans="2:65" s="10" customFormat="1" ht="22.5" customHeight="1" x14ac:dyDescent="0.25">
      <c r="B190" s="162"/>
      <c r="C190" s="163"/>
      <c r="D190" s="163"/>
      <c r="E190" s="164" t="s">
        <v>18</v>
      </c>
      <c r="F190" s="261" t="s">
        <v>273</v>
      </c>
      <c r="G190" s="262"/>
      <c r="H190" s="262"/>
      <c r="I190" s="262"/>
      <c r="J190" s="163"/>
      <c r="K190" s="165">
        <v>26.8</v>
      </c>
      <c r="L190" s="163"/>
      <c r="M190" s="163"/>
      <c r="N190" s="163"/>
      <c r="O190" s="163"/>
      <c r="P190" s="163"/>
      <c r="Q190" s="163"/>
      <c r="R190" s="166"/>
      <c r="T190" s="167"/>
      <c r="U190" s="163"/>
      <c r="V190" s="163"/>
      <c r="W190" s="163"/>
      <c r="X190" s="163"/>
      <c r="Y190" s="163"/>
      <c r="Z190" s="163"/>
      <c r="AA190" s="168"/>
      <c r="AT190" s="169" t="s">
        <v>152</v>
      </c>
      <c r="AU190" s="169" t="s">
        <v>119</v>
      </c>
      <c r="AV190" s="10" t="s">
        <v>119</v>
      </c>
      <c r="AW190" s="10" t="s">
        <v>32</v>
      </c>
      <c r="AX190" s="10" t="s">
        <v>76</v>
      </c>
      <c r="AY190" s="169" t="s">
        <v>140</v>
      </c>
    </row>
    <row r="191" spans="2:65" s="10" customFormat="1" ht="22.5" customHeight="1" x14ac:dyDescent="0.25">
      <c r="B191" s="162"/>
      <c r="C191" s="163"/>
      <c r="D191" s="163"/>
      <c r="E191" s="164" t="s">
        <v>18</v>
      </c>
      <c r="F191" s="263" t="s">
        <v>274</v>
      </c>
      <c r="G191" s="262"/>
      <c r="H191" s="262"/>
      <c r="I191" s="262"/>
      <c r="J191" s="163"/>
      <c r="K191" s="165">
        <v>7.84</v>
      </c>
      <c r="L191" s="163"/>
      <c r="M191" s="163"/>
      <c r="N191" s="163"/>
      <c r="O191" s="163"/>
      <c r="P191" s="163"/>
      <c r="Q191" s="163"/>
      <c r="R191" s="166"/>
      <c r="T191" s="167"/>
      <c r="U191" s="163"/>
      <c r="V191" s="163"/>
      <c r="W191" s="163"/>
      <c r="X191" s="163"/>
      <c r="Y191" s="163"/>
      <c r="Z191" s="163"/>
      <c r="AA191" s="168"/>
      <c r="AT191" s="169" t="s">
        <v>152</v>
      </c>
      <c r="AU191" s="169" t="s">
        <v>119</v>
      </c>
      <c r="AV191" s="10" t="s">
        <v>119</v>
      </c>
      <c r="AW191" s="10" t="s">
        <v>32</v>
      </c>
      <c r="AX191" s="10" t="s">
        <v>76</v>
      </c>
      <c r="AY191" s="169" t="s">
        <v>140</v>
      </c>
    </row>
    <row r="192" spans="2:65" s="11" customFormat="1" ht="22.5" customHeight="1" x14ac:dyDescent="0.25">
      <c r="B192" s="170"/>
      <c r="C192" s="171"/>
      <c r="D192" s="171"/>
      <c r="E192" s="172" t="s">
        <v>18</v>
      </c>
      <c r="F192" s="259" t="s">
        <v>159</v>
      </c>
      <c r="G192" s="260"/>
      <c r="H192" s="260"/>
      <c r="I192" s="260"/>
      <c r="J192" s="171"/>
      <c r="K192" s="173">
        <v>34.64</v>
      </c>
      <c r="L192" s="171"/>
      <c r="M192" s="171"/>
      <c r="N192" s="171"/>
      <c r="O192" s="171"/>
      <c r="P192" s="171"/>
      <c r="Q192" s="171"/>
      <c r="R192" s="174"/>
      <c r="T192" s="175"/>
      <c r="U192" s="171"/>
      <c r="V192" s="171"/>
      <c r="W192" s="171"/>
      <c r="X192" s="171"/>
      <c r="Y192" s="171"/>
      <c r="Z192" s="171"/>
      <c r="AA192" s="176"/>
      <c r="AT192" s="177" t="s">
        <v>152</v>
      </c>
      <c r="AU192" s="177" t="s">
        <v>119</v>
      </c>
      <c r="AV192" s="11" t="s">
        <v>145</v>
      </c>
      <c r="AW192" s="11" t="s">
        <v>32</v>
      </c>
      <c r="AX192" s="11" t="s">
        <v>80</v>
      </c>
      <c r="AY192" s="177" t="s">
        <v>140</v>
      </c>
    </row>
    <row r="193" spans="2:65" s="1" customFormat="1" ht="31.5" customHeight="1" x14ac:dyDescent="0.25">
      <c r="B193" s="123"/>
      <c r="C193" s="153" t="s">
        <v>275</v>
      </c>
      <c r="D193" s="153" t="s">
        <v>141</v>
      </c>
      <c r="E193" s="154" t="s">
        <v>276</v>
      </c>
      <c r="F193" s="252" t="s">
        <v>277</v>
      </c>
      <c r="G193" s="253"/>
      <c r="H193" s="253"/>
      <c r="I193" s="253"/>
      <c r="J193" s="155" t="s">
        <v>149</v>
      </c>
      <c r="K193" s="156">
        <v>23.55</v>
      </c>
      <c r="L193" s="249">
        <v>0</v>
      </c>
      <c r="M193" s="253"/>
      <c r="N193" s="254">
        <f>ROUND(L193*K193,3)</f>
        <v>0</v>
      </c>
      <c r="O193" s="253"/>
      <c r="P193" s="253"/>
      <c r="Q193" s="253"/>
      <c r="R193" s="125"/>
      <c r="T193" s="158" t="s">
        <v>18</v>
      </c>
      <c r="U193" s="41" t="s">
        <v>43</v>
      </c>
      <c r="V193" s="33"/>
      <c r="W193" s="159">
        <f>V193*K193</f>
        <v>0</v>
      </c>
      <c r="X193" s="159">
        <v>0</v>
      </c>
      <c r="Y193" s="159">
        <f>X193*K193</f>
        <v>0</v>
      </c>
      <c r="Z193" s="159">
        <v>0.02</v>
      </c>
      <c r="AA193" s="160">
        <f>Z193*K193</f>
        <v>0.47100000000000003</v>
      </c>
      <c r="AR193" s="15" t="s">
        <v>145</v>
      </c>
      <c r="AT193" s="15" t="s">
        <v>141</v>
      </c>
      <c r="AU193" s="15" t="s">
        <v>119</v>
      </c>
      <c r="AY193" s="15" t="s">
        <v>140</v>
      </c>
      <c r="BE193" s="98">
        <f>IF(U193="základná",N193,0)</f>
        <v>0</v>
      </c>
      <c r="BF193" s="98">
        <f>IF(U193="znížená",N193,0)</f>
        <v>0</v>
      </c>
      <c r="BG193" s="98">
        <f>IF(U193="zákl. prenesená",N193,0)</f>
        <v>0</v>
      </c>
      <c r="BH193" s="98">
        <f>IF(U193="zníž. prenesená",N193,0)</f>
        <v>0</v>
      </c>
      <c r="BI193" s="98">
        <f>IF(U193="nulová",N193,0)</f>
        <v>0</v>
      </c>
      <c r="BJ193" s="15" t="s">
        <v>119</v>
      </c>
      <c r="BK193" s="161">
        <f>ROUND(L193*K193,3)</f>
        <v>0</v>
      </c>
      <c r="BL193" s="15" t="s">
        <v>145</v>
      </c>
      <c r="BM193" s="15" t="s">
        <v>278</v>
      </c>
    </row>
    <row r="194" spans="2:65" s="10" customFormat="1" ht="22.5" customHeight="1" x14ac:dyDescent="0.25">
      <c r="B194" s="162"/>
      <c r="C194" s="163"/>
      <c r="D194" s="163"/>
      <c r="E194" s="164" t="s">
        <v>18</v>
      </c>
      <c r="F194" s="261" t="s">
        <v>279</v>
      </c>
      <c r="G194" s="262"/>
      <c r="H194" s="262"/>
      <c r="I194" s="262"/>
      <c r="J194" s="163"/>
      <c r="K194" s="165">
        <v>23.55</v>
      </c>
      <c r="L194" s="163"/>
      <c r="M194" s="163"/>
      <c r="N194" s="163"/>
      <c r="O194" s="163"/>
      <c r="P194" s="163"/>
      <c r="Q194" s="163"/>
      <c r="R194" s="166"/>
      <c r="T194" s="167"/>
      <c r="U194" s="163"/>
      <c r="V194" s="163"/>
      <c r="W194" s="163"/>
      <c r="X194" s="163"/>
      <c r="Y194" s="163"/>
      <c r="Z194" s="163"/>
      <c r="AA194" s="168"/>
      <c r="AT194" s="169" t="s">
        <v>152</v>
      </c>
      <c r="AU194" s="169" t="s">
        <v>119</v>
      </c>
      <c r="AV194" s="10" t="s">
        <v>119</v>
      </c>
      <c r="AW194" s="10" t="s">
        <v>32</v>
      </c>
      <c r="AX194" s="10" t="s">
        <v>80</v>
      </c>
      <c r="AY194" s="169" t="s">
        <v>140</v>
      </c>
    </row>
    <row r="195" spans="2:65" s="1" customFormat="1" ht="44.25" customHeight="1" x14ac:dyDescent="0.25">
      <c r="B195" s="123"/>
      <c r="C195" s="153" t="s">
        <v>280</v>
      </c>
      <c r="D195" s="153" t="s">
        <v>141</v>
      </c>
      <c r="E195" s="154" t="s">
        <v>281</v>
      </c>
      <c r="F195" s="252" t="s">
        <v>282</v>
      </c>
      <c r="G195" s="253"/>
      <c r="H195" s="253"/>
      <c r="I195" s="253"/>
      <c r="J195" s="155" t="s">
        <v>149</v>
      </c>
      <c r="K195" s="156">
        <v>23.55</v>
      </c>
      <c r="L195" s="249">
        <v>0</v>
      </c>
      <c r="M195" s="253"/>
      <c r="N195" s="254">
        <f>ROUND(L195*K195,3)</f>
        <v>0</v>
      </c>
      <c r="O195" s="253"/>
      <c r="P195" s="253"/>
      <c r="Q195" s="253"/>
      <c r="R195" s="125"/>
      <c r="T195" s="158" t="s">
        <v>18</v>
      </c>
      <c r="U195" s="41" t="s">
        <v>43</v>
      </c>
      <c r="V195" s="33"/>
      <c r="W195" s="159">
        <f>V195*K195</f>
        <v>0</v>
      </c>
      <c r="X195" s="159">
        <v>0</v>
      </c>
      <c r="Y195" s="159">
        <f>X195*K195</f>
        <v>0</v>
      </c>
      <c r="Z195" s="159">
        <v>2.0999999999999999E-3</v>
      </c>
      <c r="AA195" s="160">
        <f>Z195*K195</f>
        <v>4.9454999999999999E-2</v>
      </c>
      <c r="AR195" s="15" t="s">
        <v>145</v>
      </c>
      <c r="AT195" s="15" t="s">
        <v>141</v>
      </c>
      <c r="AU195" s="15" t="s">
        <v>119</v>
      </c>
      <c r="AY195" s="15" t="s">
        <v>140</v>
      </c>
      <c r="BE195" s="98">
        <f>IF(U195="základná",N195,0)</f>
        <v>0</v>
      </c>
      <c r="BF195" s="98">
        <f>IF(U195="znížená",N195,0)</f>
        <v>0</v>
      </c>
      <c r="BG195" s="98">
        <f>IF(U195="zákl. prenesená",N195,0)</f>
        <v>0</v>
      </c>
      <c r="BH195" s="98">
        <f>IF(U195="zníž. prenesená",N195,0)</f>
        <v>0</v>
      </c>
      <c r="BI195" s="98">
        <f>IF(U195="nulová",N195,0)</f>
        <v>0</v>
      </c>
      <c r="BJ195" s="15" t="s">
        <v>119</v>
      </c>
      <c r="BK195" s="161">
        <f>ROUND(L195*K195,3)</f>
        <v>0</v>
      </c>
      <c r="BL195" s="15" t="s">
        <v>145</v>
      </c>
      <c r="BM195" s="15" t="s">
        <v>283</v>
      </c>
    </row>
    <row r="196" spans="2:65" s="1" customFormat="1" ht="31.5" customHeight="1" x14ac:dyDescent="0.25">
      <c r="B196" s="123"/>
      <c r="C196" s="153" t="s">
        <v>284</v>
      </c>
      <c r="D196" s="153" t="s">
        <v>141</v>
      </c>
      <c r="E196" s="154" t="s">
        <v>285</v>
      </c>
      <c r="F196" s="252" t="s">
        <v>286</v>
      </c>
      <c r="G196" s="253"/>
      <c r="H196" s="253"/>
      <c r="I196" s="253"/>
      <c r="J196" s="155" t="s">
        <v>149</v>
      </c>
      <c r="K196" s="156">
        <v>1.08</v>
      </c>
      <c r="L196" s="249">
        <v>0</v>
      </c>
      <c r="M196" s="253"/>
      <c r="N196" s="254">
        <f>ROUND(L196*K196,3)</f>
        <v>0</v>
      </c>
      <c r="O196" s="253"/>
      <c r="P196" s="253"/>
      <c r="Q196" s="253"/>
      <c r="R196" s="125"/>
      <c r="T196" s="158" t="s">
        <v>18</v>
      </c>
      <c r="U196" s="41" t="s">
        <v>43</v>
      </c>
      <c r="V196" s="33"/>
      <c r="W196" s="159">
        <f>V196*K196</f>
        <v>0</v>
      </c>
      <c r="X196" s="159">
        <v>0</v>
      </c>
      <c r="Y196" s="159">
        <f>X196*K196</f>
        <v>0</v>
      </c>
      <c r="Z196" s="159">
        <v>7.4999999999999997E-2</v>
      </c>
      <c r="AA196" s="160">
        <f>Z196*K196</f>
        <v>8.1000000000000003E-2</v>
      </c>
      <c r="AR196" s="15" t="s">
        <v>145</v>
      </c>
      <c r="AT196" s="15" t="s">
        <v>141</v>
      </c>
      <c r="AU196" s="15" t="s">
        <v>119</v>
      </c>
      <c r="AY196" s="15" t="s">
        <v>140</v>
      </c>
      <c r="BE196" s="98">
        <f>IF(U196="základná",N196,0)</f>
        <v>0</v>
      </c>
      <c r="BF196" s="98">
        <f>IF(U196="znížená",N196,0)</f>
        <v>0</v>
      </c>
      <c r="BG196" s="98">
        <f>IF(U196="zákl. prenesená",N196,0)</f>
        <v>0</v>
      </c>
      <c r="BH196" s="98">
        <f>IF(U196="zníž. prenesená",N196,0)</f>
        <v>0</v>
      </c>
      <c r="BI196" s="98">
        <f>IF(U196="nulová",N196,0)</f>
        <v>0</v>
      </c>
      <c r="BJ196" s="15" t="s">
        <v>119</v>
      </c>
      <c r="BK196" s="161">
        <f>ROUND(L196*K196,3)</f>
        <v>0</v>
      </c>
      <c r="BL196" s="15" t="s">
        <v>145</v>
      </c>
      <c r="BM196" s="15" t="s">
        <v>287</v>
      </c>
    </row>
    <row r="197" spans="2:65" s="10" customFormat="1" ht="22.5" customHeight="1" x14ac:dyDescent="0.25">
      <c r="B197" s="162"/>
      <c r="C197" s="163"/>
      <c r="D197" s="163"/>
      <c r="E197" s="164" t="s">
        <v>18</v>
      </c>
      <c r="F197" s="261" t="s">
        <v>288</v>
      </c>
      <c r="G197" s="262"/>
      <c r="H197" s="262"/>
      <c r="I197" s="262"/>
      <c r="J197" s="163"/>
      <c r="K197" s="165">
        <v>1.08</v>
      </c>
      <c r="L197" s="163"/>
      <c r="M197" s="163"/>
      <c r="N197" s="163"/>
      <c r="O197" s="163"/>
      <c r="P197" s="163"/>
      <c r="Q197" s="163"/>
      <c r="R197" s="166"/>
      <c r="T197" s="167"/>
      <c r="U197" s="163"/>
      <c r="V197" s="163"/>
      <c r="W197" s="163"/>
      <c r="X197" s="163"/>
      <c r="Y197" s="163"/>
      <c r="Z197" s="163"/>
      <c r="AA197" s="168"/>
      <c r="AT197" s="169" t="s">
        <v>152</v>
      </c>
      <c r="AU197" s="169" t="s">
        <v>119</v>
      </c>
      <c r="AV197" s="10" t="s">
        <v>119</v>
      </c>
      <c r="AW197" s="10" t="s">
        <v>32</v>
      </c>
      <c r="AX197" s="10" t="s">
        <v>80</v>
      </c>
      <c r="AY197" s="169" t="s">
        <v>140</v>
      </c>
    </row>
    <row r="198" spans="2:65" s="1" customFormat="1" ht="31.5" customHeight="1" x14ac:dyDescent="0.25">
      <c r="B198" s="123"/>
      <c r="C198" s="153" t="s">
        <v>289</v>
      </c>
      <c r="D198" s="153" t="s">
        <v>141</v>
      </c>
      <c r="E198" s="154" t="s">
        <v>290</v>
      </c>
      <c r="F198" s="252" t="s">
        <v>291</v>
      </c>
      <c r="G198" s="253"/>
      <c r="H198" s="253"/>
      <c r="I198" s="253"/>
      <c r="J198" s="155" t="s">
        <v>149</v>
      </c>
      <c r="K198" s="156">
        <v>16.655000000000001</v>
      </c>
      <c r="L198" s="249">
        <v>0</v>
      </c>
      <c r="M198" s="253"/>
      <c r="N198" s="254">
        <f>ROUND(L198*K198,3)</f>
        <v>0</v>
      </c>
      <c r="O198" s="253"/>
      <c r="P198" s="253"/>
      <c r="Q198" s="253"/>
      <c r="R198" s="125"/>
      <c r="T198" s="158" t="s">
        <v>18</v>
      </c>
      <c r="U198" s="41" t="s">
        <v>43</v>
      </c>
      <c r="V198" s="33"/>
      <c r="W198" s="159">
        <f>V198*K198</f>
        <v>0</v>
      </c>
      <c r="X198" s="159">
        <v>0</v>
      </c>
      <c r="Y198" s="159">
        <f>X198*K198</f>
        <v>0</v>
      </c>
      <c r="Z198" s="159">
        <v>2.4E-2</v>
      </c>
      <c r="AA198" s="160">
        <f>Z198*K198</f>
        <v>0.39972000000000002</v>
      </c>
      <c r="AR198" s="15" t="s">
        <v>145</v>
      </c>
      <c r="AT198" s="15" t="s">
        <v>141</v>
      </c>
      <c r="AU198" s="15" t="s">
        <v>119</v>
      </c>
      <c r="AY198" s="15" t="s">
        <v>140</v>
      </c>
      <c r="BE198" s="98">
        <f>IF(U198="základná",N198,0)</f>
        <v>0</v>
      </c>
      <c r="BF198" s="98">
        <f>IF(U198="znížená",N198,0)</f>
        <v>0</v>
      </c>
      <c r="BG198" s="98">
        <f>IF(U198="zákl. prenesená",N198,0)</f>
        <v>0</v>
      </c>
      <c r="BH198" s="98">
        <f>IF(U198="zníž. prenesená",N198,0)</f>
        <v>0</v>
      </c>
      <c r="BI198" s="98">
        <f>IF(U198="nulová",N198,0)</f>
        <v>0</v>
      </c>
      <c r="BJ198" s="15" t="s">
        <v>119</v>
      </c>
      <c r="BK198" s="161">
        <f>ROUND(L198*K198,3)</f>
        <v>0</v>
      </c>
      <c r="BL198" s="15" t="s">
        <v>145</v>
      </c>
      <c r="BM198" s="15" t="s">
        <v>292</v>
      </c>
    </row>
    <row r="199" spans="2:65" s="10" customFormat="1" ht="22.5" customHeight="1" x14ac:dyDescent="0.25">
      <c r="B199" s="162"/>
      <c r="C199" s="163"/>
      <c r="D199" s="163"/>
      <c r="E199" s="164" t="s">
        <v>18</v>
      </c>
      <c r="F199" s="261" t="s">
        <v>293</v>
      </c>
      <c r="G199" s="262"/>
      <c r="H199" s="262"/>
      <c r="I199" s="262"/>
      <c r="J199" s="163"/>
      <c r="K199" s="165">
        <v>7.3840000000000003</v>
      </c>
      <c r="L199" s="163"/>
      <c r="M199" s="163"/>
      <c r="N199" s="163"/>
      <c r="O199" s="163"/>
      <c r="P199" s="163"/>
      <c r="Q199" s="163"/>
      <c r="R199" s="166"/>
      <c r="T199" s="167"/>
      <c r="U199" s="163"/>
      <c r="V199" s="163"/>
      <c r="W199" s="163"/>
      <c r="X199" s="163"/>
      <c r="Y199" s="163"/>
      <c r="Z199" s="163"/>
      <c r="AA199" s="168"/>
      <c r="AT199" s="169" t="s">
        <v>152</v>
      </c>
      <c r="AU199" s="169" t="s">
        <v>119</v>
      </c>
      <c r="AV199" s="10" t="s">
        <v>119</v>
      </c>
      <c r="AW199" s="10" t="s">
        <v>32</v>
      </c>
      <c r="AX199" s="10" t="s">
        <v>76</v>
      </c>
      <c r="AY199" s="169" t="s">
        <v>140</v>
      </c>
    </row>
    <row r="200" spans="2:65" s="10" customFormat="1" ht="22.5" customHeight="1" x14ac:dyDescent="0.25">
      <c r="B200" s="162"/>
      <c r="C200" s="163"/>
      <c r="D200" s="163"/>
      <c r="E200" s="164" t="s">
        <v>18</v>
      </c>
      <c r="F200" s="263" t="s">
        <v>294</v>
      </c>
      <c r="G200" s="262"/>
      <c r="H200" s="262"/>
      <c r="I200" s="262"/>
      <c r="J200" s="163"/>
      <c r="K200" s="165">
        <v>9.2710000000000008</v>
      </c>
      <c r="L200" s="163"/>
      <c r="M200" s="163"/>
      <c r="N200" s="163"/>
      <c r="O200" s="163"/>
      <c r="P200" s="163"/>
      <c r="Q200" s="163"/>
      <c r="R200" s="166"/>
      <c r="T200" s="167"/>
      <c r="U200" s="163"/>
      <c r="V200" s="163"/>
      <c r="W200" s="163"/>
      <c r="X200" s="163"/>
      <c r="Y200" s="163"/>
      <c r="Z200" s="163"/>
      <c r="AA200" s="168"/>
      <c r="AT200" s="169" t="s">
        <v>152</v>
      </c>
      <c r="AU200" s="169" t="s">
        <v>119</v>
      </c>
      <c r="AV200" s="10" t="s">
        <v>119</v>
      </c>
      <c r="AW200" s="10" t="s">
        <v>32</v>
      </c>
      <c r="AX200" s="10" t="s">
        <v>76</v>
      </c>
      <c r="AY200" s="169" t="s">
        <v>140</v>
      </c>
    </row>
    <row r="201" spans="2:65" s="11" customFormat="1" ht="22.5" customHeight="1" x14ac:dyDescent="0.25">
      <c r="B201" s="170"/>
      <c r="C201" s="171"/>
      <c r="D201" s="171"/>
      <c r="E201" s="172" t="s">
        <v>18</v>
      </c>
      <c r="F201" s="259" t="s">
        <v>159</v>
      </c>
      <c r="G201" s="260"/>
      <c r="H201" s="260"/>
      <c r="I201" s="260"/>
      <c r="J201" s="171"/>
      <c r="K201" s="173">
        <v>16.655000000000001</v>
      </c>
      <c r="L201" s="171"/>
      <c r="M201" s="171"/>
      <c r="N201" s="171"/>
      <c r="O201" s="171"/>
      <c r="P201" s="171"/>
      <c r="Q201" s="171"/>
      <c r="R201" s="174"/>
      <c r="T201" s="175"/>
      <c r="U201" s="171"/>
      <c r="V201" s="171"/>
      <c r="W201" s="171"/>
      <c r="X201" s="171"/>
      <c r="Y201" s="171"/>
      <c r="Z201" s="171"/>
      <c r="AA201" s="176"/>
      <c r="AT201" s="177" t="s">
        <v>152</v>
      </c>
      <c r="AU201" s="177" t="s">
        <v>119</v>
      </c>
      <c r="AV201" s="11" t="s">
        <v>145</v>
      </c>
      <c r="AW201" s="11" t="s">
        <v>32</v>
      </c>
      <c r="AX201" s="11" t="s">
        <v>80</v>
      </c>
      <c r="AY201" s="177" t="s">
        <v>140</v>
      </c>
    </row>
    <row r="202" spans="2:65" s="1" customFormat="1" ht="31.5" customHeight="1" x14ac:dyDescent="0.25">
      <c r="B202" s="123"/>
      <c r="C202" s="153" t="s">
        <v>295</v>
      </c>
      <c r="D202" s="153" t="s">
        <v>141</v>
      </c>
      <c r="E202" s="154" t="s">
        <v>296</v>
      </c>
      <c r="F202" s="252" t="s">
        <v>297</v>
      </c>
      <c r="G202" s="253"/>
      <c r="H202" s="253"/>
      <c r="I202" s="253"/>
      <c r="J202" s="155" t="s">
        <v>149</v>
      </c>
      <c r="K202" s="156">
        <v>4.2</v>
      </c>
      <c r="L202" s="249">
        <v>0</v>
      </c>
      <c r="M202" s="253"/>
      <c r="N202" s="254">
        <f>ROUND(L202*K202,3)</f>
        <v>0</v>
      </c>
      <c r="O202" s="253"/>
      <c r="P202" s="253"/>
      <c r="Q202" s="253"/>
      <c r="R202" s="125"/>
      <c r="T202" s="158" t="s">
        <v>18</v>
      </c>
      <c r="U202" s="41" t="s">
        <v>43</v>
      </c>
      <c r="V202" s="33"/>
      <c r="W202" s="159">
        <f>V202*K202</f>
        <v>0</v>
      </c>
      <c r="X202" s="159">
        <v>0</v>
      </c>
      <c r="Y202" s="159">
        <f>X202*K202</f>
        <v>0</v>
      </c>
      <c r="Z202" s="159">
        <v>7.5999999999999998E-2</v>
      </c>
      <c r="AA202" s="160">
        <f>Z202*K202</f>
        <v>0.31919999999999998</v>
      </c>
      <c r="AR202" s="15" t="s">
        <v>145</v>
      </c>
      <c r="AT202" s="15" t="s">
        <v>141</v>
      </c>
      <c r="AU202" s="15" t="s">
        <v>119</v>
      </c>
      <c r="AY202" s="15" t="s">
        <v>140</v>
      </c>
      <c r="BE202" s="98">
        <f>IF(U202="základná",N202,0)</f>
        <v>0</v>
      </c>
      <c r="BF202" s="98">
        <f>IF(U202="znížená",N202,0)</f>
        <v>0</v>
      </c>
      <c r="BG202" s="98">
        <f>IF(U202="zákl. prenesená",N202,0)</f>
        <v>0</v>
      </c>
      <c r="BH202" s="98">
        <f>IF(U202="zníž. prenesená",N202,0)</f>
        <v>0</v>
      </c>
      <c r="BI202" s="98">
        <f>IF(U202="nulová",N202,0)</f>
        <v>0</v>
      </c>
      <c r="BJ202" s="15" t="s">
        <v>119</v>
      </c>
      <c r="BK202" s="161">
        <f>ROUND(L202*K202,3)</f>
        <v>0</v>
      </c>
      <c r="BL202" s="15" t="s">
        <v>145</v>
      </c>
      <c r="BM202" s="15" t="s">
        <v>298</v>
      </c>
    </row>
    <row r="203" spans="2:65" s="10" customFormat="1" ht="22.5" customHeight="1" x14ac:dyDescent="0.25">
      <c r="B203" s="162"/>
      <c r="C203" s="163"/>
      <c r="D203" s="163"/>
      <c r="E203" s="164" t="s">
        <v>18</v>
      </c>
      <c r="F203" s="261" t="s">
        <v>299</v>
      </c>
      <c r="G203" s="262"/>
      <c r="H203" s="262"/>
      <c r="I203" s="262"/>
      <c r="J203" s="163"/>
      <c r="K203" s="165">
        <v>4.2</v>
      </c>
      <c r="L203" s="163"/>
      <c r="M203" s="163"/>
      <c r="N203" s="163"/>
      <c r="O203" s="163"/>
      <c r="P203" s="163"/>
      <c r="Q203" s="163"/>
      <c r="R203" s="166"/>
      <c r="T203" s="167"/>
      <c r="U203" s="163"/>
      <c r="V203" s="163"/>
      <c r="W203" s="163"/>
      <c r="X203" s="163"/>
      <c r="Y203" s="163"/>
      <c r="Z203" s="163"/>
      <c r="AA203" s="168"/>
      <c r="AT203" s="169" t="s">
        <v>152</v>
      </c>
      <c r="AU203" s="169" t="s">
        <v>119</v>
      </c>
      <c r="AV203" s="10" t="s">
        <v>119</v>
      </c>
      <c r="AW203" s="10" t="s">
        <v>32</v>
      </c>
      <c r="AX203" s="10" t="s">
        <v>80</v>
      </c>
      <c r="AY203" s="169" t="s">
        <v>140</v>
      </c>
    </row>
    <row r="204" spans="2:65" s="1" customFormat="1" ht="31.5" customHeight="1" x14ac:dyDescent="0.25">
      <c r="B204" s="123"/>
      <c r="C204" s="153" t="s">
        <v>300</v>
      </c>
      <c r="D204" s="153" t="s">
        <v>141</v>
      </c>
      <c r="E204" s="154" t="s">
        <v>301</v>
      </c>
      <c r="F204" s="252" t="s">
        <v>302</v>
      </c>
      <c r="G204" s="253"/>
      <c r="H204" s="253"/>
      <c r="I204" s="253"/>
      <c r="J204" s="155" t="s">
        <v>149</v>
      </c>
      <c r="K204" s="156">
        <v>7.5209999999999999</v>
      </c>
      <c r="L204" s="249">
        <v>0</v>
      </c>
      <c r="M204" s="253"/>
      <c r="N204" s="254">
        <f>ROUND(L204*K204,3)</f>
        <v>0</v>
      </c>
      <c r="O204" s="253"/>
      <c r="P204" s="253"/>
      <c r="Q204" s="253"/>
      <c r="R204" s="125"/>
      <c r="T204" s="158" t="s">
        <v>18</v>
      </c>
      <c r="U204" s="41" t="s">
        <v>43</v>
      </c>
      <c r="V204" s="33"/>
      <c r="W204" s="159">
        <f>V204*K204</f>
        <v>0</v>
      </c>
      <c r="X204" s="159">
        <v>0</v>
      </c>
      <c r="Y204" s="159">
        <f>X204*K204</f>
        <v>0</v>
      </c>
      <c r="Z204" s="159">
        <v>2.5000000000000001E-2</v>
      </c>
      <c r="AA204" s="160">
        <f>Z204*K204</f>
        <v>0.188025</v>
      </c>
      <c r="AR204" s="15" t="s">
        <v>145</v>
      </c>
      <c r="AT204" s="15" t="s">
        <v>141</v>
      </c>
      <c r="AU204" s="15" t="s">
        <v>119</v>
      </c>
      <c r="AY204" s="15" t="s">
        <v>140</v>
      </c>
      <c r="BE204" s="98">
        <f>IF(U204="základná",N204,0)</f>
        <v>0</v>
      </c>
      <c r="BF204" s="98">
        <f>IF(U204="znížená",N204,0)</f>
        <v>0</v>
      </c>
      <c r="BG204" s="98">
        <f>IF(U204="zákl. prenesená",N204,0)</f>
        <v>0</v>
      </c>
      <c r="BH204" s="98">
        <f>IF(U204="zníž. prenesená",N204,0)</f>
        <v>0</v>
      </c>
      <c r="BI204" s="98">
        <f>IF(U204="nulová",N204,0)</f>
        <v>0</v>
      </c>
      <c r="BJ204" s="15" t="s">
        <v>119</v>
      </c>
      <c r="BK204" s="161">
        <f>ROUND(L204*K204,3)</f>
        <v>0</v>
      </c>
      <c r="BL204" s="15" t="s">
        <v>145</v>
      </c>
      <c r="BM204" s="15" t="s">
        <v>303</v>
      </c>
    </row>
    <row r="205" spans="2:65" s="10" customFormat="1" ht="22.5" customHeight="1" x14ac:dyDescent="0.25">
      <c r="B205" s="162"/>
      <c r="C205" s="163"/>
      <c r="D205" s="163"/>
      <c r="E205" s="164" t="s">
        <v>18</v>
      </c>
      <c r="F205" s="261" t="s">
        <v>304</v>
      </c>
      <c r="G205" s="262"/>
      <c r="H205" s="262"/>
      <c r="I205" s="262"/>
      <c r="J205" s="163"/>
      <c r="K205" s="165">
        <v>7.5209999999999999</v>
      </c>
      <c r="L205" s="163"/>
      <c r="M205" s="163"/>
      <c r="N205" s="163"/>
      <c r="O205" s="163"/>
      <c r="P205" s="163"/>
      <c r="Q205" s="163"/>
      <c r="R205" s="166"/>
      <c r="T205" s="167"/>
      <c r="U205" s="163"/>
      <c r="V205" s="163"/>
      <c r="W205" s="163"/>
      <c r="X205" s="163"/>
      <c r="Y205" s="163"/>
      <c r="Z205" s="163"/>
      <c r="AA205" s="168"/>
      <c r="AT205" s="169" t="s">
        <v>152</v>
      </c>
      <c r="AU205" s="169" t="s">
        <v>119</v>
      </c>
      <c r="AV205" s="10" t="s">
        <v>119</v>
      </c>
      <c r="AW205" s="10" t="s">
        <v>32</v>
      </c>
      <c r="AX205" s="10" t="s">
        <v>80</v>
      </c>
      <c r="AY205" s="169" t="s">
        <v>140</v>
      </c>
    </row>
    <row r="206" spans="2:65" s="1" customFormat="1" ht="31.5" customHeight="1" x14ac:dyDescent="0.25">
      <c r="B206" s="123"/>
      <c r="C206" s="153" t="s">
        <v>305</v>
      </c>
      <c r="D206" s="153" t="s">
        <v>141</v>
      </c>
      <c r="E206" s="154" t="s">
        <v>306</v>
      </c>
      <c r="F206" s="252" t="s">
        <v>307</v>
      </c>
      <c r="G206" s="253"/>
      <c r="H206" s="253"/>
      <c r="I206" s="253"/>
      <c r="J206" s="155" t="s">
        <v>149</v>
      </c>
      <c r="K206" s="156">
        <v>28.4</v>
      </c>
      <c r="L206" s="249">
        <v>0</v>
      </c>
      <c r="M206" s="253"/>
      <c r="N206" s="254">
        <f>ROUND(L206*K206,3)</f>
        <v>0</v>
      </c>
      <c r="O206" s="253"/>
      <c r="P206" s="253"/>
      <c r="Q206" s="253"/>
      <c r="R206" s="125"/>
      <c r="T206" s="158" t="s">
        <v>18</v>
      </c>
      <c r="U206" s="41" t="s">
        <v>43</v>
      </c>
      <c r="V206" s="33"/>
      <c r="W206" s="159">
        <f>V206*K206</f>
        <v>0</v>
      </c>
      <c r="X206" s="159">
        <v>0</v>
      </c>
      <c r="Y206" s="159">
        <f>X206*K206</f>
        <v>0</v>
      </c>
      <c r="Z206" s="159">
        <v>2.5000000000000001E-2</v>
      </c>
      <c r="AA206" s="160">
        <f>Z206*K206</f>
        <v>0.71</v>
      </c>
      <c r="AR206" s="15" t="s">
        <v>145</v>
      </c>
      <c r="AT206" s="15" t="s">
        <v>141</v>
      </c>
      <c r="AU206" s="15" t="s">
        <v>119</v>
      </c>
      <c r="AY206" s="15" t="s">
        <v>140</v>
      </c>
      <c r="BE206" s="98">
        <f>IF(U206="základná",N206,0)</f>
        <v>0</v>
      </c>
      <c r="BF206" s="98">
        <f>IF(U206="znížená",N206,0)</f>
        <v>0</v>
      </c>
      <c r="BG206" s="98">
        <f>IF(U206="zákl. prenesená",N206,0)</f>
        <v>0</v>
      </c>
      <c r="BH206" s="98">
        <f>IF(U206="zníž. prenesená",N206,0)</f>
        <v>0</v>
      </c>
      <c r="BI206" s="98">
        <f>IF(U206="nulová",N206,0)</f>
        <v>0</v>
      </c>
      <c r="BJ206" s="15" t="s">
        <v>119</v>
      </c>
      <c r="BK206" s="161">
        <f>ROUND(L206*K206,3)</f>
        <v>0</v>
      </c>
      <c r="BL206" s="15" t="s">
        <v>145</v>
      </c>
      <c r="BM206" s="15" t="s">
        <v>308</v>
      </c>
    </row>
    <row r="207" spans="2:65" s="10" customFormat="1" ht="22.5" customHeight="1" x14ac:dyDescent="0.25">
      <c r="B207" s="162"/>
      <c r="C207" s="163"/>
      <c r="D207" s="163"/>
      <c r="E207" s="164" t="s">
        <v>18</v>
      </c>
      <c r="F207" s="261" t="s">
        <v>309</v>
      </c>
      <c r="G207" s="262"/>
      <c r="H207" s="262"/>
      <c r="I207" s="262"/>
      <c r="J207" s="163"/>
      <c r="K207" s="165">
        <v>28.4</v>
      </c>
      <c r="L207" s="163"/>
      <c r="M207" s="163"/>
      <c r="N207" s="163"/>
      <c r="O207" s="163"/>
      <c r="P207" s="163"/>
      <c r="Q207" s="163"/>
      <c r="R207" s="166"/>
      <c r="T207" s="167"/>
      <c r="U207" s="163"/>
      <c r="V207" s="163"/>
      <c r="W207" s="163"/>
      <c r="X207" s="163"/>
      <c r="Y207" s="163"/>
      <c r="Z207" s="163"/>
      <c r="AA207" s="168"/>
      <c r="AT207" s="169" t="s">
        <v>152</v>
      </c>
      <c r="AU207" s="169" t="s">
        <v>119</v>
      </c>
      <c r="AV207" s="10" t="s">
        <v>119</v>
      </c>
      <c r="AW207" s="10" t="s">
        <v>32</v>
      </c>
      <c r="AX207" s="10" t="s">
        <v>80</v>
      </c>
      <c r="AY207" s="169" t="s">
        <v>140</v>
      </c>
    </row>
    <row r="208" spans="2:65" s="1" customFormat="1" ht="31.5" customHeight="1" x14ac:dyDescent="0.25">
      <c r="B208" s="123"/>
      <c r="C208" s="153" t="s">
        <v>310</v>
      </c>
      <c r="D208" s="153" t="s">
        <v>141</v>
      </c>
      <c r="E208" s="154" t="s">
        <v>311</v>
      </c>
      <c r="F208" s="252" t="s">
        <v>312</v>
      </c>
      <c r="G208" s="253"/>
      <c r="H208" s="253"/>
      <c r="I208" s="253"/>
      <c r="J208" s="155" t="s">
        <v>162</v>
      </c>
      <c r="K208" s="156">
        <v>17</v>
      </c>
      <c r="L208" s="249">
        <v>0</v>
      </c>
      <c r="M208" s="253"/>
      <c r="N208" s="254">
        <f>ROUND(L208*K208,3)</f>
        <v>0</v>
      </c>
      <c r="O208" s="253"/>
      <c r="P208" s="253"/>
      <c r="Q208" s="253"/>
      <c r="R208" s="125"/>
      <c r="T208" s="158" t="s">
        <v>18</v>
      </c>
      <c r="U208" s="41" t="s">
        <v>43</v>
      </c>
      <c r="V208" s="33"/>
      <c r="W208" s="159">
        <f>V208*K208</f>
        <v>0</v>
      </c>
      <c r="X208" s="159">
        <v>0</v>
      </c>
      <c r="Y208" s="159">
        <f>X208*K208</f>
        <v>0</v>
      </c>
      <c r="Z208" s="159">
        <v>1.2999999999999999E-2</v>
      </c>
      <c r="AA208" s="160">
        <f>Z208*K208</f>
        <v>0.221</v>
      </c>
      <c r="AR208" s="15" t="s">
        <v>145</v>
      </c>
      <c r="AT208" s="15" t="s">
        <v>141</v>
      </c>
      <c r="AU208" s="15" t="s">
        <v>119</v>
      </c>
      <c r="AY208" s="15" t="s">
        <v>140</v>
      </c>
      <c r="BE208" s="98">
        <f>IF(U208="základná",N208,0)</f>
        <v>0</v>
      </c>
      <c r="BF208" s="98">
        <f>IF(U208="znížená",N208,0)</f>
        <v>0</v>
      </c>
      <c r="BG208" s="98">
        <f>IF(U208="zákl. prenesená",N208,0)</f>
        <v>0</v>
      </c>
      <c r="BH208" s="98">
        <f>IF(U208="zníž. prenesená",N208,0)</f>
        <v>0</v>
      </c>
      <c r="BI208" s="98">
        <f>IF(U208="nulová",N208,0)</f>
        <v>0</v>
      </c>
      <c r="BJ208" s="15" t="s">
        <v>119</v>
      </c>
      <c r="BK208" s="161">
        <f>ROUND(L208*K208,3)</f>
        <v>0</v>
      </c>
      <c r="BL208" s="15" t="s">
        <v>145</v>
      </c>
      <c r="BM208" s="15" t="s">
        <v>313</v>
      </c>
    </row>
    <row r="209" spans="2:65" s="10" customFormat="1" ht="22.5" customHeight="1" x14ac:dyDescent="0.25">
      <c r="B209" s="162"/>
      <c r="C209" s="163"/>
      <c r="D209" s="163"/>
      <c r="E209" s="164" t="s">
        <v>18</v>
      </c>
      <c r="F209" s="261" t="s">
        <v>314</v>
      </c>
      <c r="G209" s="262"/>
      <c r="H209" s="262"/>
      <c r="I209" s="262"/>
      <c r="J209" s="163"/>
      <c r="K209" s="165">
        <v>17</v>
      </c>
      <c r="L209" s="163"/>
      <c r="M209" s="163"/>
      <c r="N209" s="163"/>
      <c r="O209" s="163"/>
      <c r="P209" s="163"/>
      <c r="Q209" s="163"/>
      <c r="R209" s="166"/>
      <c r="T209" s="167"/>
      <c r="U209" s="163"/>
      <c r="V209" s="163"/>
      <c r="W209" s="163"/>
      <c r="X209" s="163"/>
      <c r="Y209" s="163"/>
      <c r="Z209" s="163"/>
      <c r="AA209" s="168"/>
      <c r="AT209" s="169" t="s">
        <v>152</v>
      </c>
      <c r="AU209" s="169" t="s">
        <v>119</v>
      </c>
      <c r="AV209" s="10" t="s">
        <v>119</v>
      </c>
      <c r="AW209" s="10" t="s">
        <v>32</v>
      </c>
      <c r="AX209" s="10" t="s">
        <v>80</v>
      </c>
      <c r="AY209" s="169" t="s">
        <v>140</v>
      </c>
    </row>
    <row r="210" spans="2:65" s="1" customFormat="1" ht="31.5" customHeight="1" x14ac:dyDescent="0.25">
      <c r="B210" s="123"/>
      <c r="C210" s="153" t="s">
        <v>315</v>
      </c>
      <c r="D210" s="153" t="s">
        <v>141</v>
      </c>
      <c r="E210" s="154" t="s">
        <v>316</v>
      </c>
      <c r="F210" s="252" t="s">
        <v>317</v>
      </c>
      <c r="G210" s="253"/>
      <c r="H210" s="253"/>
      <c r="I210" s="253"/>
      <c r="J210" s="155" t="s">
        <v>162</v>
      </c>
      <c r="K210" s="156">
        <v>8</v>
      </c>
      <c r="L210" s="249">
        <v>0</v>
      </c>
      <c r="M210" s="253"/>
      <c r="N210" s="254">
        <f>ROUND(L210*K210,3)</f>
        <v>0</v>
      </c>
      <c r="O210" s="253"/>
      <c r="P210" s="253"/>
      <c r="Q210" s="253"/>
      <c r="R210" s="125"/>
      <c r="T210" s="158" t="s">
        <v>18</v>
      </c>
      <c r="U210" s="41" t="s">
        <v>43</v>
      </c>
      <c r="V210" s="33"/>
      <c r="W210" s="159">
        <f>V210*K210</f>
        <v>0</v>
      </c>
      <c r="X210" s="159">
        <v>0</v>
      </c>
      <c r="Y210" s="159">
        <f>X210*K210</f>
        <v>0</v>
      </c>
      <c r="Z210" s="159">
        <v>3.6999999999999998E-2</v>
      </c>
      <c r="AA210" s="160">
        <f>Z210*K210</f>
        <v>0.29599999999999999</v>
      </c>
      <c r="AR210" s="15" t="s">
        <v>145</v>
      </c>
      <c r="AT210" s="15" t="s">
        <v>141</v>
      </c>
      <c r="AU210" s="15" t="s">
        <v>119</v>
      </c>
      <c r="AY210" s="15" t="s">
        <v>140</v>
      </c>
      <c r="BE210" s="98">
        <f>IF(U210="základná",N210,0)</f>
        <v>0</v>
      </c>
      <c r="BF210" s="98">
        <f>IF(U210="znížená",N210,0)</f>
        <v>0</v>
      </c>
      <c r="BG210" s="98">
        <f>IF(U210="zákl. prenesená",N210,0)</f>
        <v>0</v>
      </c>
      <c r="BH210" s="98">
        <f>IF(U210="zníž. prenesená",N210,0)</f>
        <v>0</v>
      </c>
      <c r="BI210" s="98">
        <f>IF(U210="nulová",N210,0)</f>
        <v>0</v>
      </c>
      <c r="BJ210" s="15" t="s">
        <v>119</v>
      </c>
      <c r="BK210" s="161">
        <f>ROUND(L210*K210,3)</f>
        <v>0</v>
      </c>
      <c r="BL210" s="15" t="s">
        <v>145</v>
      </c>
      <c r="BM210" s="15" t="s">
        <v>318</v>
      </c>
    </row>
    <row r="211" spans="2:65" s="10" customFormat="1" ht="22.5" customHeight="1" x14ac:dyDescent="0.25">
      <c r="B211" s="162"/>
      <c r="C211" s="163"/>
      <c r="D211" s="163"/>
      <c r="E211" s="164" t="s">
        <v>18</v>
      </c>
      <c r="F211" s="261" t="s">
        <v>319</v>
      </c>
      <c r="G211" s="262"/>
      <c r="H211" s="262"/>
      <c r="I211" s="262"/>
      <c r="J211" s="163"/>
      <c r="K211" s="165">
        <v>8</v>
      </c>
      <c r="L211" s="163"/>
      <c r="M211" s="163"/>
      <c r="N211" s="163"/>
      <c r="O211" s="163"/>
      <c r="P211" s="163"/>
      <c r="Q211" s="163"/>
      <c r="R211" s="166"/>
      <c r="T211" s="167"/>
      <c r="U211" s="163"/>
      <c r="V211" s="163"/>
      <c r="W211" s="163"/>
      <c r="X211" s="163"/>
      <c r="Y211" s="163"/>
      <c r="Z211" s="163"/>
      <c r="AA211" s="168"/>
      <c r="AT211" s="169" t="s">
        <v>152</v>
      </c>
      <c r="AU211" s="169" t="s">
        <v>119</v>
      </c>
      <c r="AV211" s="10" t="s">
        <v>119</v>
      </c>
      <c r="AW211" s="10" t="s">
        <v>32</v>
      </c>
      <c r="AX211" s="10" t="s">
        <v>80</v>
      </c>
      <c r="AY211" s="169" t="s">
        <v>140</v>
      </c>
    </row>
    <row r="212" spans="2:65" s="1" customFormat="1" ht="31.5" customHeight="1" x14ac:dyDescent="0.25">
      <c r="B212" s="123"/>
      <c r="C212" s="153" t="s">
        <v>320</v>
      </c>
      <c r="D212" s="153" t="s">
        <v>141</v>
      </c>
      <c r="E212" s="154" t="s">
        <v>321</v>
      </c>
      <c r="F212" s="252" t="s">
        <v>322</v>
      </c>
      <c r="G212" s="253"/>
      <c r="H212" s="253"/>
      <c r="I212" s="253"/>
      <c r="J212" s="155" t="s">
        <v>144</v>
      </c>
      <c r="K212" s="156">
        <v>11</v>
      </c>
      <c r="L212" s="249">
        <v>0</v>
      </c>
      <c r="M212" s="253"/>
      <c r="N212" s="254">
        <f>ROUND(L212*K212,3)</f>
        <v>0</v>
      </c>
      <c r="O212" s="253"/>
      <c r="P212" s="253"/>
      <c r="Q212" s="253"/>
      <c r="R212" s="125"/>
      <c r="T212" s="158" t="s">
        <v>18</v>
      </c>
      <c r="U212" s="41" t="s">
        <v>43</v>
      </c>
      <c r="V212" s="33"/>
      <c r="W212" s="159">
        <f>V212*K212</f>
        <v>0</v>
      </c>
      <c r="X212" s="159">
        <v>0</v>
      </c>
      <c r="Y212" s="159">
        <f>X212*K212</f>
        <v>0</v>
      </c>
      <c r="Z212" s="159">
        <v>1E-3</v>
      </c>
      <c r="AA212" s="160">
        <f>Z212*K212</f>
        <v>1.0999999999999999E-2</v>
      </c>
      <c r="AR212" s="15" t="s">
        <v>145</v>
      </c>
      <c r="AT212" s="15" t="s">
        <v>141</v>
      </c>
      <c r="AU212" s="15" t="s">
        <v>119</v>
      </c>
      <c r="AY212" s="15" t="s">
        <v>140</v>
      </c>
      <c r="BE212" s="98">
        <f>IF(U212="základná",N212,0)</f>
        <v>0</v>
      </c>
      <c r="BF212" s="98">
        <f>IF(U212="znížená",N212,0)</f>
        <v>0</v>
      </c>
      <c r="BG212" s="98">
        <f>IF(U212="zákl. prenesená",N212,0)</f>
        <v>0</v>
      </c>
      <c r="BH212" s="98">
        <f>IF(U212="zníž. prenesená",N212,0)</f>
        <v>0</v>
      </c>
      <c r="BI212" s="98">
        <f>IF(U212="nulová",N212,0)</f>
        <v>0</v>
      </c>
      <c r="BJ212" s="15" t="s">
        <v>119</v>
      </c>
      <c r="BK212" s="161">
        <f>ROUND(L212*K212,3)</f>
        <v>0</v>
      </c>
      <c r="BL212" s="15" t="s">
        <v>145</v>
      </c>
      <c r="BM212" s="15" t="s">
        <v>323</v>
      </c>
    </row>
    <row r="213" spans="2:65" s="10" customFormat="1" ht="22.5" customHeight="1" x14ac:dyDescent="0.25">
      <c r="B213" s="162"/>
      <c r="C213" s="163"/>
      <c r="D213" s="163"/>
      <c r="E213" s="164" t="s">
        <v>18</v>
      </c>
      <c r="F213" s="261" t="s">
        <v>324</v>
      </c>
      <c r="G213" s="262"/>
      <c r="H213" s="262"/>
      <c r="I213" s="262"/>
      <c r="J213" s="163"/>
      <c r="K213" s="165">
        <v>11</v>
      </c>
      <c r="L213" s="163"/>
      <c r="M213" s="163"/>
      <c r="N213" s="163"/>
      <c r="O213" s="163"/>
      <c r="P213" s="163"/>
      <c r="Q213" s="163"/>
      <c r="R213" s="166"/>
      <c r="T213" s="167"/>
      <c r="U213" s="163"/>
      <c r="V213" s="163"/>
      <c r="W213" s="163"/>
      <c r="X213" s="163"/>
      <c r="Y213" s="163"/>
      <c r="Z213" s="163"/>
      <c r="AA213" s="168"/>
      <c r="AT213" s="169" t="s">
        <v>152</v>
      </c>
      <c r="AU213" s="169" t="s">
        <v>119</v>
      </c>
      <c r="AV213" s="10" t="s">
        <v>119</v>
      </c>
      <c r="AW213" s="10" t="s">
        <v>32</v>
      </c>
      <c r="AX213" s="10" t="s">
        <v>80</v>
      </c>
      <c r="AY213" s="169" t="s">
        <v>140</v>
      </c>
    </row>
    <row r="214" spans="2:65" s="1" customFormat="1" ht="44.25" customHeight="1" x14ac:dyDescent="0.25">
      <c r="B214" s="123"/>
      <c r="C214" s="153" t="s">
        <v>325</v>
      </c>
      <c r="D214" s="153" t="s">
        <v>141</v>
      </c>
      <c r="E214" s="154" t="s">
        <v>326</v>
      </c>
      <c r="F214" s="252" t="s">
        <v>327</v>
      </c>
      <c r="G214" s="253"/>
      <c r="H214" s="253"/>
      <c r="I214" s="253"/>
      <c r="J214" s="155" t="s">
        <v>162</v>
      </c>
      <c r="K214" s="156">
        <v>17</v>
      </c>
      <c r="L214" s="249">
        <v>0</v>
      </c>
      <c r="M214" s="253"/>
      <c r="N214" s="254">
        <f>ROUND(L214*K214,3)</f>
        <v>0</v>
      </c>
      <c r="O214" s="253"/>
      <c r="P214" s="253"/>
      <c r="Q214" s="253"/>
      <c r="R214" s="125"/>
      <c r="T214" s="158" t="s">
        <v>18</v>
      </c>
      <c r="U214" s="41" t="s">
        <v>43</v>
      </c>
      <c r="V214" s="33"/>
      <c r="W214" s="159">
        <f>V214*K214</f>
        <v>0</v>
      </c>
      <c r="X214" s="159">
        <v>0</v>
      </c>
      <c r="Y214" s="159">
        <f>X214*K214</f>
        <v>0</v>
      </c>
      <c r="Z214" s="159">
        <v>2.7E-2</v>
      </c>
      <c r="AA214" s="160">
        <f>Z214*K214</f>
        <v>0.45900000000000002</v>
      </c>
      <c r="AR214" s="15" t="s">
        <v>145</v>
      </c>
      <c r="AT214" s="15" t="s">
        <v>141</v>
      </c>
      <c r="AU214" s="15" t="s">
        <v>119</v>
      </c>
      <c r="AY214" s="15" t="s">
        <v>140</v>
      </c>
      <c r="BE214" s="98">
        <f>IF(U214="základná",N214,0)</f>
        <v>0</v>
      </c>
      <c r="BF214" s="98">
        <f>IF(U214="znížená",N214,0)</f>
        <v>0</v>
      </c>
      <c r="BG214" s="98">
        <f>IF(U214="zákl. prenesená",N214,0)</f>
        <v>0</v>
      </c>
      <c r="BH214" s="98">
        <f>IF(U214="zníž. prenesená",N214,0)</f>
        <v>0</v>
      </c>
      <c r="BI214" s="98">
        <f>IF(U214="nulová",N214,0)</f>
        <v>0</v>
      </c>
      <c r="BJ214" s="15" t="s">
        <v>119</v>
      </c>
      <c r="BK214" s="161">
        <f>ROUND(L214*K214,3)</f>
        <v>0</v>
      </c>
      <c r="BL214" s="15" t="s">
        <v>145</v>
      </c>
      <c r="BM214" s="15" t="s">
        <v>328</v>
      </c>
    </row>
    <row r="215" spans="2:65" s="10" customFormat="1" ht="22.5" customHeight="1" x14ac:dyDescent="0.25">
      <c r="B215" s="162"/>
      <c r="C215" s="163"/>
      <c r="D215" s="163"/>
      <c r="E215" s="164" t="s">
        <v>18</v>
      </c>
      <c r="F215" s="261" t="s">
        <v>329</v>
      </c>
      <c r="G215" s="262"/>
      <c r="H215" s="262"/>
      <c r="I215" s="262"/>
      <c r="J215" s="163"/>
      <c r="K215" s="165">
        <v>9</v>
      </c>
      <c r="L215" s="163"/>
      <c r="M215" s="163"/>
      <c r="N215" s="163"/>
      <c r="O215" s="163"/>
      <c r="P215" s="163"/>
      <c r="Q215" s="163"/>
      <c r="R215" s="166"/>
      <c r="T215" s="167"/>
      <c r="U215" s="163"/>
      <c r="V215" s="163"/>
      <c r="W215" s="163"/>
      <c r="X215" s="163"/>
      <c r="Y215" s="163"/>
      <c r="Z215" s="163"/>
      <c r="AA215" s="168"/>
      <c r="AT215" s="169" t="s">
        <v>152</v>
      </c>
      <c r="AU215" s="169" t="s">
        <v>119</v>
      </c>
      <c r="AV215" s="10" t="s">
        <v>119</v>
      </c>
      <c r="AW215" s="10" t="s">
        <v>32</v>
      </c>
      <c r="AX215" s="10" t="s">
        <v>76</v>
      </c>
      <c r="AY215" s="169" t="s">
        <v>140</v>
      </c>
    </row>
    <row r="216" spans="2:65" s="10" customFormat="1" ht="22.5" customHeight="1" x14ac:dyDescent="0.25">
      <c r="B216" s="162"/>
      <c r="C216" s="163"/>
      <c r="D216" s="163"/>
      <c r="E216" s="164" t="s">
        <v>18</v>
      </c>
      <c r="F216" s="263" t="s">
        <v>330</v>
      </c>
      <c r="G216" s="262"/>
      <c r="H216" s="262"/>
      <c r="I216" s="262"/>
      <c r="J216" s="163"/>
      <c r="K216" s="165">
        <v>8</v>
      </c>
      <c r="L216" s="163"/>
      <c r="M216" s="163"/>
      <c r="N216" s="163"/>
      <c r="O216" s="163"/>
      <c r="P216" s="163"/>
      <c r="Q216" s="163"/>
      <c r="R216" s="166"/>
      <c r="T216" s="167"/>
      <c r="U216" s="163"/>
      <c r="V216" s="163"/>
      <c r="W216" s="163"/>
      <c r="X216" s="163"/>
      <c r="Y216" s="163"/>
      <c r="Z216" s="163"/>
      <c r="AA216" s="168"/>
      <c r="AT216" s="169" t="s">
        <v>152</v>
      </c>
      <c r="AU216" s="169" t="s">
        <v>119</v>
      </c>
      <c r="AV216" s="10" t="s">
        <v>119</v>
      </c>
      <c r="AW216" s="10" t="s">
        <v>32</v>
      </c>
      <c r="AX216" s="10" t="s">
        <v>76</v>
      </c>
      <c r="AY216" s="169" t="s">
        <v>140</v>
      </c>
    </row>
    <row r="217" spans="2:65" s="11" customFormat="1" ht="22.5" customHeight="1" x14ac:dyDescent="0.25">
      <c r="B217" s="170"/>
      <c r="C217" s="171"/>
      <c r="D217" s="171"/>
      <c r="E217" s="172" t="s">
        <v>18</v>
      </c>
      <c r="F217" s="259" t="s">
        <v>159</v>
      </c>
      <c r="G217" s="260"/>
      <c r="H217" s="260"/>
      <c r="I217" s="260"/>
      <c r="J217" s="171"/>
      <c r="K217" s="173">
        <v>17</v>
      </c>
      <c r="L217" s="171"/>
      <c r="M217" s="171"/>
      <c r="N217" s="171"/>
      <c r="O217" s="171"/>
      <c r="P217" s="171"/>
      <c r="Q217" s="171"/>
      <c r="R217" s="174"/>
      <c r="T217" s="175"/>
      <c r="U217" s="171"/>
      <c r="V217" s="171"/>
      <c r="W217" s="171"/>
      <c r="X217" s="171"/>
      <c r="Y217" s="171"/>
      <c r="Z217" s="171"/>
      <c r="AA217" s="176"/>
      <c r="AT217" s="177" t="s">
        <v>152</v>
      </c>
      <c r="AU217" s="177" t="s">
        <v>119</v>
      </c>
      <c r="AV217" s="11" t="s">
        <v>145</v>
      </c>
      <c r="AW217" s="11" t="s">
        <v>32</v>
      </c>
      <c r="AX217" s="11" t="s">
        <v>80</v>
      </c>
      <c r="AY217" s="177" t="s">
        <v>140</v>
      </c>
    </row>
    <row r="218" spans="2:65" s="1" customFormat="1" ht="31.5" customHeight="1" x14ac:dyDescent="0.25">
      <c r="B218" s="123"/>
      <c r="C218" s="153" t="s">
        <v>331</v>
      </c>
      <c r="D218" s="153" t="s">
        <v>141</v>
      </c>
      <c r="E218" s="154" t="s">
        <v>332</v>
      </c>
      <c r="F218" s="252" t="s">
        <v>333</v>
      </c>
      <c r="G218" s="253"/>
      <c r="H218" s="253"/>
      <c r="I218" s="253"/>
      <c r="J218" s="155" t="s">
        <v>162</v>
      </c>
      <c r="K218" s="156">
        <v>16</v>
      </c>
      <c r="L218" s="249">
        <v>0</v>
      </c>
      <c r="M218" s="253"/>
      <c r="N218" s="254">
        <f>ROUND(L218*K218,3)</f>
        <v>0</v>
      </c>
      <c r="O218" s="253"/>
      <c r="P218" s="253"/>
      <c r="Q218" s="253"/>
      <c r="R218" s="125"/>
      <c r="T218" s="158" t="s">
        <v>18</v>
      </c>
      <c r="U218" s="41" t="s">
        <v>43</v>
      </c>
      <c r="V218" s="33"/>
      <c r="W218" s="159">
        <f>V218*K218</f>
        <v>0</v>
      </c>
      <c r="X218" s="159">
        <v>0</v>
      </c>
      <c r="Y218" s="159">
        <f>X218*K218</f>
        <v>0</v>
      </c>
      <c r="Z218" s="159">
        <v>2E-3</v>
      </c>
      <c r="AA218" s="160">
        <f>Z218*K218</f>
        <v>3.2000000000000001E-2</v>
      </c>
      <c r="AR218" s="15" t="s">
        <v>145</v>
      </c>
      <c r="AT218" s="15" t="s">
        <v>141</v>
      </c>
      <c r="AU218" s="15" t="s">
        <v>119</v>
      </c>
      <c r="AY218" s="15" t="s">
        <v>140</v>
      </c>
      <c r="BE218" s="98">
        <f>IF(U218="základná",N218,0)</f>
        <v>0</v>
      </c>
      <c r="BF218" s="98">
        <f>IF(U218="znížená",N218,0)</f>
        <v>0</v>
      </c>
      <c r="BG218" s="98">
        <f>IF(U218="zákl. prenesená",N218,0)</f>
        <v>0</v>
      </c>
      <c r="BH218" s="98">
        <f>IF(U218="zníž. prenesená",N218,0)</f>
        <v>0</v>
      </c>
      <c r="BI218" s="98">
        <f>IF(U218="nulová",N218,0)</f>
        <v>0</v>
      </c>
      <c r="BJ218" s="15" t="s">
        <v>119</v>
      </c>
      <c r="BK218" s="161">
        <f>ROUND(L218*K218,3)</f>
        <v>0</v>
      </c>
      <c r="BL218" s="15" t="s">
        <v>145</v>
      </c>
      <c r="BM218" s="15" t="s">
        <v>334</v>
      </c>
    </row>
    <row r="219" spans="2:65" s="1" customFormat="1" ht="31.5" customHeight="1" x14ac:dyDescent="0.25">
      <c r="B219" s="123"/>
      <c r="C219" s="153" t="s">
        <v>335</v>
      </c>
      <c r="D219" s="153" t="s">
        <v>141</v>
      </c>
      <c r="E219" s="154" t="s">
        <v>336</v>
      </c>
      <c r="F219" s="252" t="s">
        <v>337</v>
      </c>
      <c r="G219" s="253"/>
      <c r="H219" s="253"/>
      <c r="I219" s="253"/>
      <c r="J219" s="155" t="s">
        <v>149</v>
      </c>
      <c r="K219" s="156">
        <v>0.6</v>
      </c>
      <c r="L219" s="249">
        <v>0</v>
      </c>
      <c r="M219" s="253"/>
      <c r="N219" s="254">
        <f>ROUND(L219*K219,3)</f>
        <v>0</v>
      </c>
      <c r="O219" s="253"/>
      <c r="P219" s="253"/>
      <c r="Q219" s="253"/>
      <c r="R219" s="125"/>
      <c r="T219" s="158" t="s">
        <v>18</v>
      </c>
      <c r="U219" s="41" t="s">
        <v>43</v>
      </c>
      <c r="V219" s="33"/>
      <c r="W219" s="159">
        <f>V219*K219</f>
        <v>0</v>
      </c>
      <c r="X219" s="159">
        <v>0</v>
      </c>
      <c r="Y219" s="159">
        <f>X219*K219</f>
        <v>0</v>
      </c>
      <c r="Z219" s="159">
        <v>0.04</v>
      </c>
      <c r="AA219" s="160">
        <f>Z219*K219</f>
        <v>2.4E-2</v>
      </c>
      <c r="AR219" s="15" t="s">
        <v>145</v>
      </c>
      <c r="AT219" s="15" t="s">
        <v>141</v>
      </c>
      <c r="AU219" s="15" t="s">
        <v>119</v>
      </c>
      <c r="AY219" s="15" t="s">
        <v>140</v>
      </c>
      <c r="BE219" s="98">
        <f>IF(U219="základná",N219,0)</f>
        <v>0</v>
      </c>
      <c r="BF219" s="98">
        <f>IF(U219="znížená",N219,0)</f>
        <v>0</v>
      </c>
      <c r="BG219" s="98">
        <f>IF(U219="zákl. prenesená",N219,0)</f>
        <v>0</v>
      </c>
      <c r="BH219" s="98">
        <f>IF(U219="zníž. prenesená",N219,0)</f>
        <v>0</v>
      </c>
      <c r="BI219" s="98">
        <f>IF(U219="nulová",N219,0)</f>
        <v>0</v>
      </c>
      <c r="BJ219" s="15" t="s">
        <v>119</v>
      </c>
      <c r="BK219" s="161">
        <f>ROUND(L219*K219,3)</f>
        <v>0</v>
      </c>
      <c r="BL219" s="15" t="s">
        <v>145</v>
      </c>
      <c r="BM219" s="15" t="s">
        <v>338</v>
      </c>
    </row>
    <row r="220" spans="2:65" s="10" customFormat="1" ht="22.5" customHeight="1" x14ac:dyDescent="0.25">
      <c r="B220" s="162"/>
      <c r="C220" s="163"/>
      <c r="D220" s="163"/>
      <c r="E220" s="164" t="s">
        <v>18</v>
      </c>
      <c r="F220" s="261" t="s">
        <v>339</v>
      </c>
      <c r="G220" s="262"/>
      <c r="H220" s="262"/>
      <c r="I220" s="262"/>
      <c r="J220" s="163"/>
      <c r="K220" s="165">
        <v>0.6</v>
      </c>
      <c r="L220" s="163"/>
      <c r="M220" s="163"/>
      <c r="N220" s="163"/>
      <c r="O220" s="163"/>
      <c r="P220" s="163"/>
      <c r="Q220" s="163"/>
      <c r="R220" s="166"/>
      <c r="T220" s="167"/>
      <c r="U220" s="163"/>
      <c r="V220" s="163"/>
      <c r="W220" s="163"/>
      <c r="X220" s="163"/>
      <c r="Y220" s="163"/>
      <c r="Z220" s="163"/>
      <c r="AA220" s="168"/>
      <c r="AT220" s="169" t="s">
        <v>152</v>
      </c>
      <c r="AU220" s="169" t="s">
        <v>119</v>
      </c>
      <c r="AV220" s="10" t="s">
        <v>119</v>
      </c>
      <c r="AW220" s="10" t="s">
        <v>32</v>
      </c>
      <c r="AX220" s="10" t="s">
        <v>80</v>
      </c>
      <c r="AY220" s="169" t="s">
        <v>140</v>
      </c>
    </row>
    <row r="221" spans="2:65" s="1" customFormat="1" ht="44.25" customHeight="1" x14ac:dyDescent="0.25">
      <c r="B221" s="123"/>
      <c r="C221" s="153" t="s">
        <v>340</v>
      </c>
      <c r="D221" s="153" t="s">
        <v>141</v>
      </c>
      <c r="E221" s="154" t="s">
        <v>341</v>
      </c>
      <c r="F221" s="252" t="s">
        <v>342</v>
      </c>
      <c r="G221" s="253"/>
      <c r="H221" s="253"/>
      <c r="I221" s="253"/>
      <c r="J221" s="155" t="s">
        <v>149</v>
      </c>
      <c r="K221" s="156">
        <v>10</v>
      </c>
      <c r="L221" s="249">
        <v>0</v>
      </c>
      <c r="M221" s="253"/>
      <c r="N221" s="254">
        <f>ROUND(L221*K221,3)</f>
        <v>0</v>
      </c>
      <c r="O221" s="253"/>
      <c r="P221" s="253"/>
      <c r="Q221" s="253"/>
      <c r="R221" s="125"/>
      <c r="T221" s="158" t="s">
        <v>18</v>
      </c>
      <c r="U221" s="41" t="s">
        <v>43</v>
      </c>
      <c r="V221" s="33"/>
      <c r="W221" s="159">
        <f>V221*K221</f>
        <v>0</v>
      </c>
      <c r="X221" s="159">
        <v>0</v>
      </c>
      <c r="Y221" s="159">
        <f>X221*K221</f>
        <v>0</v>
      </c>
      <c r="Z221" s="159">
        <v>0.02</v>
      </c>
      <c r="AA221" s="160">
        <f>Z221*K221</f>
        <v>0.2</v>
      </c>
      <c r="AR221" s="15" t="s">
        <v>145</v>
      </c>
      <c r="AT221" s="15" t="s">
        <v>141</v>
      </c>
      <c r="AU221" s="15" t="s">
        <v>119</v>
      </c>
      <c r="AY221" s="15" t="s">
        <v>140</v>
      </c>
      <c r="BE221" s="98">
        <f>IF(U221="základná",N221,0)</f>
        <v>0</v>
      </c>
      <c r="BF221" s="98">
        <f>IF(U221="znížená",N221,0)</f>
        <v>0</v>
      </c>
      <c r="BG221" s="98">
        <f>IF(U221="zákl. prenesená",N221,0)</f>
        <v>0</v>
      </c>
      <c r="BH221" s="98">
        <f>IF(U221="zníž. prenesená",N221,0)</f>
        <v>0</v>
      </c>
      <c r="BI221" s="98">
        <f>IF(U221="nulová",N221,0)</f>
        <v>0</v>
      </c>
      <c r="BJ221" s="15" t="s">
        <v>119</v>
      </c>
      <c r="BK221" s="161">
        <f>ROUND(L221*K221,3)</f>
        <v>0</v>
      </c>
      <c r="BL221" s="15" t="s">
        <v>145</v>
      </c>
      <c r="BM221" s="15" t="s">
        <v>343</v>
      </c>
    </row>
    <row r="222" spans="2:65" s="1" customFormat="1" ht="31.5" customHeight="1" x14ac:dyDescent="0.25">
      <c r="B222" s="123"/>
      <c r="C222" s="153" t="s">
        <v>344</v>
      </c>
      <c r="D222" s="153" t="s">
        <v>141</v>
      </c>
      <c r="E222" s="154" t="s">
        <v>345</v>
      </c>
      <c r="F222" s="252" t="s">
        <v>346</v>
      </c>
      <c r="G222" s="253"/>
      <c r="H222" s="253"/>
      <c r="I222" s="253"/>
      <c r="J222" s="155" t="s">
        <v>149</v>
      </c>
      <c r="K222" s="156">
        <v>42.05</v>
      </c>
      <c r="L222" s="249">
        <v>0</v>
      </c>
      <c r="M222" s="253"/>
      <c r="N222" s="254">
        <f>ROUND(L222*K222,3)</f>
        <v>0</v>
      </c>
      <c r="O222" s="253"/>
      <c r="P222" s="253"/>
      <c r="Q222" s="253"/>
      <c r="R222" s="125"/>
      <c r="T222" s="158" t="s">
        <v>18</v>
      </c>
      <c r="U222" s="41" t="s">
        <v>43</v>
      </c>
      <c r="V222" s="33"/>
      <c r="W222" s="159">
        <f>V222*K222</f>
        <v>0</v>
      </c>
      <c r="X222" s="159">
        <v>0</v>
      </c>
      <c r="Y222" s="159">
        <f>X222*K222</f>
        <v>0</v>
      </c>
      <c r="Z222" s="159">
        <v>6.8000000000000005E-2</v>
      </c>
      <c r="AA222" s="160">
        <f>Z222*K222</f>
        <v>2.8593999999999999</v>
      </c>
      <c r="AR222" s="15" t="s">
        <v>145</v>
      </c>
      <c r="AT222" s="15" t="s">
        <v>141</v>
      </c>
      <c r="AU222" s="15" t="s">
        <v>119</v>
      </c>
      <c r="AY222" s="15" t="s">
        <v>140</v>
      </c>
      <c r="BE222" s="98">
        <f>IF(U222="základná",N222,0)</f>
        <v>0</v>
      </c>
      <c r="BF222" s="98">
        <f>IF(U222="znížená",N222,0)</f>
        <v>0</v>
      </c>
      <c r="BG222" s="98">
        <f>IF(U222="zákl. prenesená",N222,0)</f>
        <v>0</v>
      </c>
      <c r="BH222" s="98">
        <f>IF(U222="zníž. prenesená",N222,0)</f>
        <v>0</v>
      </c>
      <c r="BI222" s="98">
        <f>IF(U222="nulová",N222,0)</f>
        <v>0</v>
      </c>
      <c r="BJ222" s="15" t="s">
        <v>119</v>
      </c>
      <c r="BK222" s="161">
        <f>ROUND(L222*K222,3)</f>
        <v>0</v>
      </c>
      <c r="BL222" s="15" t="s">
        <v>145</v>
      </c>
      <c r="BM222" s="15" t="s">
        <v>347</v>
      </c>
    </row>
    <row r="223" spans="2:65" s="10" customFormat="1" ht="22.5" customHeight="1" x14ac:dyDescent="0.25">
      <c r="B223" s="162"/>
      <c r="C223" s="163"/>
      <c r="D223" s="163"/>
      <c r="E223" s="164" t="s">
        <v>18</v>
      </c>
      <c r="F223" s="261" t="s">
        <v>348</v>
      </c>
      <c r="G223" s="262"/>
      <c r="H223" s="262"/>
      <c r="I223" s="262"/>
      <c r="J223" s="163"/>
      <c r="K223" s="165">
        <v>20.149999999999999</v>
      </c>
      <c r="L223" s="163"/>
      <c r="M223" s="163"/>
      <c r="N223" s="163"/>
      <c r="O223" s="163"/>
      <c r="P223" s="163"/>
      <c r="Q223" s="163"/>
      <c r="R223" s="166"/>
      <c r="T223" s="167"/>
      <c r="U223" s="163"/>
      <c r="V223" s="163"/>
      <c r="W223" s="163"/>
      <c r="X223" s="163"/>
      <c r="Y223" s="163"/>
      <c r="Z223" s="163"/>
      <c r="AA223" s="168"/>
      <c r="AT223" s="169" t="s">
        <v>152</v>
      </c>
      <c r="AU223" s="169" t="s">
        <v>119</v>
      </c>
      <c r="AV223" s="10" t="s">
        <v>119</v>
      </c>
      <c r="AW223" s="10" t="s">
        <v>32</v>
      </c>
      <c r="AX223" s="10" t="s">
        <v>76</v>
      </c>
      <c r="AY223" s="169" t="s">
        <v>140</v>
      </c>
    </row>
    <row r="224" spans="2:65" s="10" customFormat="1" ht="22.5" customHeight="1" x14ac:dyDescent="0.25">
      <c r="B224" s="162"/>
      <c r="C224" s="163"/>
      <c r="D224" s="163"/>
      <c r="E224" s="164" t="s">
        <v>18</v>
      </c>
      <c r="F224" s="263" t="s">
        <v>349</v>
      </c>
      <c r="G224" s="262"/>
      <c r="H224" s="262"/>
      <c r="I224" s="262"/>
      <c r="J224" s="163"/>
      <c r="K224" s="165">
        <v>21.9</v>
      </c>
      <c r="L224" s="163"/>
      <c r="M224" s="163"/>
      <c r="N224" s="163"/>
      <c r="O224" s="163"/>
      <c r="P224" s="163"/>
      <c r="Q224" s="163"/>
      <c r="R224" s="166"/>
      <c r="T224" s="167"/>
      <c r="U224" s="163"/>
      <c r="V224" s="163"/>
      <c r="W224" s="163"/>
      <c r="X224" s="163"/>
      <c r="Y224" s="163"/>
      <c r="Z224" s="163"/>
      <c r="AA224" s="168"/>
      <c r="AT224" s="169" t="s">
        <v>152</v>
      </c>
      <c r="AU224" s="169" t="s">
        <v>119</v>
      </c>
      <c r="AV224" s="10" t="s">
        <v>119</v>
      </c>
      <c r="AW224" s="10" t="s">
        <v>32</v>
      </c>
      <c r="AX224" s="10" t="s">
        <v>76</v>
      </c>
      <c r="AY224" s="169" t="s">
        <v>140</v>
      </c>
    </row>
    <row r="225" spans="2:65" s="11" customFormat="1" ht="22.5" customHeight="1" x14ac:dyDescent="0.25">
      <c r="B225" s="170"/>
      <c r="C225" s="171"/>
      <c r="D225" s="171"/>
      <c r="E225" s="172" t="s">
        <v>18</v>
      </c>
      <c r="F225" s="259" t="s">
        <v>159</v>
      </c>
      <c r="G225" s="260"/>
      <c r="H225" s="260"/>
      <c r="I225" s="260"/>
      <c r="J225" s="171"/>
      <c r="K225" s="173">
        <v>42.05</v>
      </c>
      <c r="L225" s="171"/>
      <c r="M225" s="171"/>
      <c r="N225" s="171"/>
      <c r="O225" s="171"/>
      <c r="P225" s="171"/>
      <c r="Q225" s="171"/>
      <c r="R225" s="174"/>
      <c r="T225" s="175"/>
      <c r="U225" s="171"/>
      <c r="V225" s="171"/>
      <c r="W225" s="171"/>
      <c r="X225" s="171"/>
      <c r="Y225" s="171"/>
      <c r="Z225" s="171"/>
      <c r="AA225" s="176"/>
      <c r="AT225" s="177" t="s">
        <v>152</v>
      </c>
      <c r="AU225" s="177" t="s">
        <v>119</v>
      </c>
      <c r="AV225" s="11" t="s">
        <v>145</v>
      </c>
      <c r="AW225" s="11" t="s">
        <v>32</v>
      </c>
      <c r="AX225" s="11" t="s">
        <v>80</v>
      </c>
      <c r="AY225" s="177" t="s">
        <v>140</v>
      </c>
    </row>
    <row r="226" spans="2:65" s="1" customFormat="1" ht="22.5" customHeight="1" x14ac:dyDescent="0.25">
      <c r="B226" s="123"/>
      <c r="C226" s="153" t="s">
        <v>350</v>
      </c>
      <c r="D226" s="153" t="s">
        <v>141</v>
      </c>
      <c r="E226" s="154" t="s">
        <v>351</v>
      </c>
      <c r="F226" s="252" t="s">
        <v>352</v>
      </c>
      <c r="G226" s="253"/>
      <c r="H226" s="253"/>
      <c r="I226" s="253"/>
      <c r="J226" s="155" t="s">
        <v>353</v>
      </c>
      <c r="K226" s="156">
        <v>13.176</v>
      </c>
      <c r="L226" s="249">
        <v>0</v>
      </c>
      <c r="M226" s="253"/>
      <c r="N226" s="254">
        <f>ROUND(L226*K226,3)</f>
        <v>0</v>
      </c>
      <c r="O226" s="253"/>
      <c r="P226" s="253"/>
      <c r="Q226" s="253"/>
      <c r="R226" s="125"/>
      <c r="T226" s="158" t="s">
        <v>18</v>
      </c>
      <c r="U226" s="41" t="s">
        <v>43</v>
      </c>
      <c r="V226" s="33"/>
      <c r="W226" s="159">
        <f>V226*K226</f>
        <v>0</v>
      </c>
      <c r="X226" s="159">
        <v>0</v>
      </c>
      <c r="Y226" s="159">
        <f>X226*K226</f>
        <v>0</v>
      </c>
      <c r="Z226" s="159">
        <v>0</v>
      </c>
      <c r="AA226" s="160">
        <f>Z226*K226</f>
        <v>0</v>
      </c>
      <c r="AR226" s="15" t="s">
        <v>145</v>
      </c>
      <c r="AT226" s="15" t="s">
        <v>141</v>
      </c>
      <c r="AU226" s="15" t="s">
        <v>119</v>
      </c>
      <c r="AY226" s="15" t="s">
        <v>140</v>
      </c>
      <c r="BE226" s="98">
        <f>IF(U226="základná",N226,0)</f>
        <v>0</v>
      </c>
      <c r="BF226" s="98">
        <f>IF(U226="znížená",N226,0)</f>
        <v>0</v>
      </c>
      <c r="BG226" s="98">
        <f>IF(U226="zákl. prenesená",N226,0)</f>
        <v>0</v>
      </c>
      <c r="BH226" s="98">
        <f>IF(U226="zníž. prenesená",N226,0)</f>
        <v>0</v>
      </c>
      <c r="BI226" s="98">
        <f>IF(U226="nulová",N226,0)</f>
        <v>0</v>
      </c>
      <c r="BJ226" s="15" t="s">
        <v>119</v>
      </c>
      <c r="BK226" s="161">
        <f>ROUND(L226*K226,3)</f>
        <v>0</v>
      </c>
      <c r="BL226" s="15" t="s">
        <v>145</v>
      </c>
      <c r="BM226" s="15" t="s">
        <v>354</v>
      </c>
    </row>
    <row r="227" spans="2:65" s="1" customFormat="1" ht="31.5" customHeight="1" x14ac:dyDescent="0.25">
      <c r="B227" s="123"/>
      <c r="C227" s="153" t="s">
        <v>355</v>
      </c>
      <c r="D227" s="153" t="s">
        <v>141</v>
      </c>
      <c r="E227" s="154" t="s">
        <v>356</v>
      </c>
      <c r="F227" s="252" t="s">
        <v>357</v>
      </c>
      <c r="G227" s="253"/>
      <c r="H227" s="253"/>
      <c r="I227" s="253"/>
      <c r="J227" s="155" t="s">
        <v>353</v>
      </c>
      <c r="K227" s="156">
        <v>13.176</v>
      </c>
      <c r="L227" s="249">
        <v>0</v>
      </c>
      <c r="M227" s="253"/>
      <c r="N227" s="254">
        <f>ROUND(L227*K227,3)</f>
        <v>0</v>
      </c>
      <c r="O227" s="253"/>
      <c r="P227" s="253"/>
      <c r="Q227" s="253"/>
      <c r="R227" s="125"/>
      <c r="T227" s="158" t="s">
        <v>18</v>
      </c>
      <c r="U227" s="41" t="s">
        <v>43</v>
      </c>
      <c r="V227" s="33"/>
      <c r="W227" s="159">
        <f>V227*K227</f>
        <v>0</v>
      </c>
      <c r="X227" s="159">
        <v>0</v>
      </c>
      <c r="Y227" s="159">
        <f>X227*K227</f>
        <v>0</v>
      </c>
      <c r="Z227" s="159">
        <v>0</v>
      </c>
      <c r="AA227" s="160">
        <f>Z227*K227</f>
        <v>0</v>
      </c>
      <c r="AR227" s="15" t="s">
        <v>145</v>
      </c>
      <c r="AT227" s="15" t="s">
        <v>141</v>
      </c>
      <c r="AU227" s="15" t="s">
        <v>119</v>
      </c>
      <c r="AY227" s="15" t="s">
        <v>140</v>
      </c>
      <c r="BE227" s="98">
        <f>IF(U227="základná",N227,0)</f>
        <v>0</v>
      </c>
      <c r="BF227" s="98">
        <f>IF(U227="znížená",N227,0)</f>
        <v>0</v>
      </c>
      <c r="BG227" s="98">
        <f>IF(U227="zákl. prenesená",N227,0)</f>
        <v>0</v>
      </c>
      <c r="BH227" s="98">
        <f>IF(U227="zníž. prenesená",N227,0)</f>
        <v>0</v>
      </c>
      <c r="BI227" s="98">
        <f>IF(U227="nulová",N227,0)</f>
        <v>0</v>
      </c>
      <c r="BJ227" s="15" t="s">
        <v>119</v>
      </c>
      <c r="BK227" s="161">
        <f>ROUND(L227*K227,3)</f>
        <v>0</v>
      </c>
      <c r="BL227" s="15" t="s">
        <v>145</v>
      </c>
      <c r="BM227" s="15" t="s">
        <v>358</v>
      </c>
    </row>
    <row r="228" spans="2:65" s="1" customFormat="1" ht="31.5" customHeight="1" x14ac:dyDescent="0.25">
      <c r="B228" s="123"/>
      <c r="C228" s="153" t="s">
        <v>359</v>
      </c>
      <c r="D228" s="153" t="s">
        <v>141</v>
      </c>
      <c r="E228" s="154" t="s">
        <v>360</v>
      </c>
      <c r="F228" s="252" t="s">
        <v>361</v>
      </c>
      <c r="G228" s="253"/>
      <c r="H228" s="253"/>
      <c r="I228" s="253"/>
      <c r="J228" s="155" t="s">
        <v>353</v>
      </c>
      <c r="K228" s="156">
        <v>13.176</v>
      </c>
      <c r="L228" s="249">
        <v>0</v>
      </c>
      <c r="M228" s="253"/>
      <c r="N228" s="254">
        <f>ROUND(L228*K228,3)</f>
        <v>0</v>
      </c>
      <c r="O228" s="253"/>
      <c r="P228" s="253"/>
      <c r="Q228" s="253"/>
      <c r="R228" s="125"/>
      <c r="T228" s="158" t="s">
        <v>18</v>
      </c>
      <c r="U228" s="41" t="s">
        <v>43</v>
      </c>
      <c r="V228" s="33"/>
      <c r="W228" s="159">
        <f>V228*K228</f>
        <v>0</v>
      </c>
      <c r="X228" s="159">
        <v>0</v>
      </c>
      <c r="Y228" s="159">
        <f>X228*K228</f>
        <v>0</v>
      </c>
      <c r="Z228" s="159">
        <v>0</v>
      </c>
      <c r="AA228" s="160">
        <f>Z228*K228</f>
        <v>0</v>
      </c>
      <c r="AR228" s="15" t="s">
        <v>145</v>
      </c>
      <c r="AT228" s="15" t="s">
        <v>141</v>
      </c>
      <c r="AU228" s="15" t="s">
        <v>119</v>
      </c>
      <c r="AY228" s="15" t="s">
        <v>140</v>
      </c>
      <c r="BE228" s="98">
        <f>IF(U228="základná",N228,0)</f>
        <v>0</v>
      </c>
      <c r="BF228" s="98">
        <f>IF(U228="znížená",N228,0)</f>
        <v>0</v>
      </c>
      <c r="BG228" s="98">
        <f>IF(U228="zákl. prenesená",N228,0)</f>
        <v>0</v>
      </c>
      <c r="BH228" s="98">
        <f>IF(U228="zníž. prenesená",N228,0)</f>
        <v>0</v>
      </c>
      <c r="BI228" s="98">
        <f>IF(U228="nulová",N228,0)</f>
        <v>0</v>
      </c>
      <c r="BJ228" s="15" t="s">
        <v>119</v>
      </c>
      <c r="BK228" s="161">
        <f>ROUND(L228*K228,3)</f>
        <v>0</v>
      </c>
      <c r="BL228" s="15" t="s">
        <v>145</v>
      </c>
      <c r="BM228" s="15" t="s">
        <v>362</v>
      </c>
    </row>
    <row r="229" spans="2:65" s="1" customFormat="1" ht="31.5" customHeight="1" x14ac:dyDescent="0.25">
      <c r="B229" s="123"/>
      <c r="C229" s="153" t="s">
        <v>363</v>
      </c>
      <c r="D229" s="153" t="s">
        <v>141</v>
      </c>
      <c r="E229" s="154" t="s">
        <v>364</v>
      </c>
      <c r="F229" s="252" t="s">
        <v>365</v>
      </c>
      <c r="G229" s="253"/>
      <c r="H229" s="253"/>
      <c r="I229" s="253"/>
      <c r="J229" s="155" t="s">
        <v>353</v>
      </c>
      <c r="K229" s="156">
        <v>13.176</v>
      </c>
      <c r="L229" s="249">
        <v>0</v>
      </c>
      <c r="M229" s="253"/>
      <c r="N229" s="254">
        <f>ROUND(L229*K229,3)</f>
        <v>0</v>
      </c>
      <c r="O229" s="253"/>
      <c r="P229" s="253"/>
      <c r="Q229" s="253"/>
      <c r="R229" s="125"/>
      <c r="T229" s="158" t="s">
        <v>18</v>
      </c>
      <c r="U229" s="41" t="s">
        <v>43</v>
      </c>
      <c r="V229" s="33"/>
      <c r="W229" s="159">
        <f>V229*K229</f>
        <v>0</v>
      </c>
      <c r="X229" s="159">
        <v>0</v>
      </c>
      <c r="Y229" s="159">
        <f>X229*K229</f>
        <v>0</v>
      </c>
      <c r="Z229" s="159">
        <v>0</v>
      </c>
      <c r="AA229" s="160">
        <f>Z229*K229</f>
        <v>0</v>
      </c>
      <c r="AR229" s="15" t="s">
        <v>145</v>
      </c>
      <c r="AT229" s="15" t="s">
        <v>141</v>
      </c>
      <c r="AU229" s="15" t="s">
        <v>119</v>
      </c>
      <c r="AY229" s="15" t="s">
        <v>140</v>
      </c>
      <c r="BE229" s="98">
        <f>IF(U229="základná",N229,0)</f>
        <v>0</v>
      </c>
      <c r="BF229" s="98">
        <f>IF(U229="znížená",N229,0)</f>
        <v>0</v>
      </c>
      <c r="BG229" s="98">
        <f>IF(U229="zákl. prenesená",N229,0)</f>
        <v>0</v>
      </c>
      <c r="BH229" s="98">
        <f>IF(U229="zníž. prenesená",N229,0)</f>
        <v>0</v>
      </c>
      <c r="BI229" s="98">
        <f>IF(U229="nulová",N229,0)</f>
        <v>0</v>
      </c>
      <c r="BJ229" s="15" t="s">
        <v>119</v>
      </c>
      <c r="BK229" s="161">
        <f>ROUND(L229*K229,3)</f>
        <v>0</v>
      </c>
      <c r="BL229" s="15" t="s">
        <v>145</v>
      </c>
      <c r="BM229" s="15" t="s">
        <v>366</v>
      </c>
    </row>
    <row r="230" spans="2:65" s="1" customFormat="1" ht="22.5" customHeight="1" x14ac:dyDescent="0.25">
      <c r="B230" s="123"/>
      <c r="C230" s="153" t="s">
        <v>367</v>
      </c>
      <c r="D230" s="153" t="s">
        <v>141</v>
      </c>
      <c r="E230" s="154" t="s">
        <v>368</v>
      </c>
      <c r="F230" s="252" t="s">
        <v>369</v>
      </c>
      <c r="G230" s="253"/>
      <c r="H230" s="253"/>
      <c r="I230" s="253"/>
      <c r="J230" s="155" t="s">
        <v>353</v>
      </c>
      <c r="K230" s="156">
        <v>13.176</v>
      </c>
      <c r="L230" s="249">
        <v>0</v>
      </c>
      <c r="M230" s="253"/>
      <c r="N230" s="254">
        <f>ROUND(L230*K230,3)</f>
        <v>0</v>
      </c>
      <c r="O230" s="253"/>
      <c r="P230" s="253"/>
      <c r="Q230" s="253"/>
      <c r="R230" s="125"/>
      <c r="T230" s="158" t="s">
        <v>18</v>
      </c>
      <c r="U230" s="41" t="s">
        <v>43</v>
      </c>
      <c r="V230" s="33"/>
      <c r="W230" s="159">
        <f>V230*K230</f>
        <v>0</v>
      </c>
      <c r="X230" s="159">
        <v>0</v>
      </c>
      <c r="Y230" s="159">
        <f>X230*K230</f>
        <v>0</v>
      </c>
      <c r="Z230" s="159">
        <v>0</v>
      </c>
      <c r="AA230" s="160">
        <f>Z230*K230</f>
        <v>0</v>
      </c>
      <c r="AR230" s="15" t="s">
        <v>145</v>
      </c>
      <c r="AT230" s="15" t="s">
        <v>141</v>
      </c>
      <c r="AU230" s="15" t="s">
        <v>119</v>
      </c>
      <c r="AY230" s="15" t="s">
        <v>140</v>
      </c>
      <c r="BE230" s="98">
        <f>IF(U230="základná",N230,0)</f>
        <v>0</v>
      </c>
      <c r="BF230" s="98">
        <f>IF(U230="znížená",N230,0)</f>
        <v>0</v>
      </c>
      <c r="BG230" s="98">
        <f>IF(U230="zákl. prenesená",N230,0)</f>
        <v>0</v>
      </c>
      <c r="BH230" s="98">
        <f>IF(U230="zníž. prenesená",N230,0)</f>
        <v>0</v>
      </c>
      <c r="BI230" s="98">
        <f>IF(U230="nulová",N230,0)</f>
        <v>0</v>
      </c>
      <c r="BJ230" s="15" t="s">
        <v>119</v>
      </c>
      <c r="BK230" s="161">
        <f>ROUND(L230*K230,3)</f>
        <v>0</v>
      </c>
      <c r="BL230" s="15" t="s">
        <v>145</v>
      </c>
      <c r="BM230" s="15" t="s">
        <v>370</v>
      </c>
    </row>
    <row r="231" spans="2:65" s="9" customFormat="1" ht="29.85" customHeight="1" x14ac:dyDescent="0.3">
      <c r="B231" s="142"/>
      <c r="C231" s="143"/>
      <c r="D231" s="152" t="s">
        <v>103</v>
      </c>
      <c r="E231" s="152"/>
      <c r="F231" s="152"/>
      <c r="G231" s="152"/>
      <c r="H231" s="152"/>
      <c r="I231" s="152"/>
      <c r="J231" s="152"/>
      <c r="K231" s="152"/>
      <c r="L231" s="152"/>
      <c r="M231" s="152"/>
      <c r="N231" s="234">
        <f>BK231</f>
        <v>0</v>
      </c>
      <c r="O231" s="235"/>
      <c r="P231" s="235"/>
      <c r="Q231" s="235"/>
      <c r="R231" s="145"/>
      <c r="T231" s="146"/>
      <c r="U231" s="143"/>
      <c r="V231" s="143"/>
      <c r="W231" s="147">
        <f>W232</f>
        <v>0</v>
      </c>
      <c r="X231" s="143"/>
      <c r="Y231" s="147">
        <f>Y232</f>
        <v>0</v>
      </c>
      <c r="Z231" s="143"/>
      <c r="AA231" s="148">
        <f>AA232</f>
        <v>0</v>
      </c>
      <c r="AR231" s="149" t="s">
        <v>80</v>
      </c>
      <c r="AT231" s="150" t="s">
        <v>75</v>
      </c>
      <c r="AU231" s="150" t="s">
        <v>80</v>
      </c>
      <c r="AY231" s="149" t="s">
        <v>140</v>
      </c>
      <c r="BK231" s="151">
        <f>BK232</f>
        <v>0</v>
      </c>
    </row>
    <row r="232" spans="2:65" s="1" customFormat="1" ht="31.5" customHeight="1" x14ac:dyDescent="0.25">
      <c r="B232" s="123"/>
      <c r="C232" s="153" t="s">
        <v>371</v>
      </c>
      <c r="D232" s="153" t="s">
        <v>141</v>
      </c>
      <c r="E232" s="154" t="s">
        <v>372</v>
      </c>
      <c r="F232" s="252" t="s">
        <v>373</v>
      </c>
      <c r="G232" s="253"/>
      <c r="H232" s="253"/>
      <c r="I232" s="253"/>
      <c r="J232" s="155" t="s">
        <v>353</v>
      </c>
      <c r="K232" s="156">
        <v>7.9029999999999996</v>
      </c>
      <c r="L232" s="249">
        <v>0</v>
      </c>
      <c r="M232" s="253"/>
      <c r="N232" s="254">
        <f>ROUND(L232*K232,3)</f>
        <v>0</v>
      </c>
      <c r="O232" s="253"/>
      <c r="P232" s="253"/>
      <c r="Q232" s="253"/>
      <c r="R232" s="125"/>
      <c r="T232" s="158" t="s">
        <v>18</v>
      </c>
      <c r="U232" s="41" t="s">
        <v>43</v>
      </c>
      <c r="V232" s="33"/>
      <c r="W232" s="159">
        <f>V232*K232</f>
        <v>0</v>
      </c>
      <c r="X232" s="159">
        <v>0</v>
      </c>
      <c r="Y232" s="159">
        <f>X232*K232</f>
        <v>0</v>
      </c>
      <c r="Z232" s="159">
        <v>0</v>
      </c>
      <c r="AA232" s="160">
        <f>Z232*K232</f>
        <v>0</v>
      </c>
      <c r="AR232" s="15" t="s">
        <v>145</v>
      </c>
      <c r="AT232" s="15" t="s">
        <v>141</v>
      </c>
      <c r="AU232" s="15" t="s">
        <v>119</v>
      </c>
      <c r="AY232" s="15" t="s">
        <v>140</v>
      </c>
      <c r="BE232" s="98">
        <f>IF(U232="základná",N232,0)</f>
        <v>0</v>
      </c>
      <c r="BF232" s="98">
        <f>IF(U232="znížená",N232,0)</f>
        <v>0</v>
      </c>
      <c r="BG232" s="98">
        <f>IF(U232="zákl. prenesená",N232,0)</f>
        <v>0</v>
      </c>
      <c r="BH232" s="98">
        <f>IF(U232="zníž. prenesená",N232,0)</f>
        <v>0</v>
      </c>
      <c r="BI232" s="98">
        <f>IF(U232="nulová",N232,0)</f>
        <v>0</v>
      </c>
      <c r="BJ232" s="15" t="s">
        <v>119</v>
      </c>
      <c r="BK232" s="161">
        <f>ROUND(L232*K232,3)</f>
        <v>0</v>
      </c>
      <c r="BL232" s="15" t="s">
        <v>145</v>
      </c>
      <c r="BM232" s="15" t="s">
        <v>374</v>
      </c>
    </row>
    <row r="233" spans="2:65" s="9" customFormat="1" ht="37.35" customHeight="1" x14ac:dyDescent="0.35">
      <c r="B233" s="142"/>
      <c r="C233" s="143"/>
      <c r="D233" s="144" t="s">
        <v>104</v>
      </c>
      <c r="E233" s="144"/>
      <c r="F233" s="144"/>
      <c r="G233" s="144"/>
      <c r="H233" s="144"/>
      <c r="I233" s="144"/>
      <c r="J233" s="144"/>
      <c r="K233" s="144"/>
      <c r="L233" s="144"/>
      <c r="M233" s="144"/>
      <c r="N233" s="243">
        <f>BK233</f>
        <v>0</v>
      </c>
      <c r="O233" s="244"/>
      <c r="P233" s="244"/>
      <c r="Q233" s="244"/>
      <c r="R233" s="145"/>
      <c r="T233" s="146"/>
      <c r="U233" s="143"/>
      <c r="V233" s="143"/>
      <c r="W233" s="147">
        <f>W234+W240+W249+W258+W266+W307+W319+W333</f>
        <v>0</v>
      </c>
      <c r="X233" s="143"/>
      <c r="Y233" s="147">
        <f>Y234+Y240+Y249+Y258+Y266+Y307+Y319+Y333</f>
        <v>36.260863839999999</v>
      </c>
      <c r="Z233" s="143"/>
      <c r="AA233" s="148">
        <f>AA234+AA240+AA249+AA258+AA266+AA307+AA319+AA333</f>
        <v>0.473856</v>
      </c>
      <c r="AR233" s="149" t="s">
        <v>119</v>
      </c>
      <c r="AT233" s="150" t="s">
        <v>75</v>
      </c>
      <c r="AU233" s="150" t="s">
        <v>76</v>
      </c>
      <c r="AY233" s="149" t="s">
        <v>140</v>
      </c>
      <c r="BK233" s="151">
        <f>BK234+BK240+BK249+BK258+BK266+BK307+BK319+BK333</f>
        <v>0</v>
      </c>
    </row>
    <row r="234" spans="2:65" s="9" customFormat="1" ht="19.899999999999999" customHeight="1" x14ac:dyDescent="0.3">
      <c r="B234" s="142"/>
      <c r="C234" s="143"/>
      <c r="D234" s="152" t="s">
        <v>105</v>
      </c>
      <c r="E234" s="152"/>
      <c r="F234" s="152"/>
      <c r="G234" s="152"/>
      <c r="H234" s="152"/>
      <c r="I234" s="152"/>
      <c r="J234" s="152"/>
      <c r="K234" s="152"/>
      <c r="L234" s="152"/>
      <c r="M234" s="152"/>
      <c r="N234" s="236">
        <f>BK234</f>
        <v>0</v>
      </c>
      <c r="O234" s="237"/>
      <c r="P234" s="237"/>
      <c r="Q234" s="237"/>
      <c r="R234" s="145"/>
      <c r="T234" s="146"/>
      <c r="U234" s="143"/>
      <c r="V234" s="143"/>
      <c r="W234" s="147">
        <f>SUM(W235:W239)</f>
        <v>0</v>
      </c>
      <c r="X234" s="143"/>
      <c r="Y234" s="147">
        <f>SUM(Y235:Y239)</f>
        <v>1.2099999999999999E-3</v>
      </c>
      <c r="Z234" s="143"/>
      <c r="AA234" s="148">
        <f>SUM(AA235:AA239)</f>
        <v>4.4359999999999997E-2</v>
      </c>
      <c r="AR234" s="149" t="s">
        <v>119</v>
      </c>
      <c r="AT234" s="150" t="s">
        <v>75</v>
      </c>
      <c r="AU234" s="150" t="s">
        <v>80</v>
      </c>
      <c r="AY234" s="149" t="s">
        <v>140</v>
      </c>
      <c r="BK234" s="151">
        <f>SUM(BK235:BK239)</f>
        <v>0</v>
      </c>
    </row>
    <row r="235" spans="2:65" s="1" customFormat="1" ht="31.5" customHeight="1" x14ac:dyDescent="0.25">
      <c r="B235" s="123"/>
      <c r="C235" s="153" t="s">
        <v>375</v>
      </c>
      <c r="D235" s="153" t="s">
        <v>141</v>
      </c>
      <c r="E235" s="154" t="s">
        <v>376</v>
      </c>
      <c r="F235" s="252" t="s">
        <v>377</v>
      </c>
      <c r="G235" s="253"/>
      <c r="H235" s="253"/>
      <c r="I235" s="253"/>
      <c r="J235" s="155" t="s">
        <v>144</v>
      </c>
      <c r="K235" s="156">
        <v>1</v>
      </c>
      <c r="L235" s="249">
        <v>0</v>
      </c>
      <c r="M235" s="253"/>
      <c r="N235" s="254">
        <f>ROUND(L235*K235,3)</f>
        <v>0</v>
      </c>
      <c r="O235" s="253"/>
      <c r="P235" s="253"/>
      <c r="Q235" s="253"/>
      <c r="R235" s="125"/>
      <c r="T235" s="158" t="s">
        <v>18</v>
      </c>
      <c r="U235" s="41" t="s">
        <v>43</v>
      </c>
      <c r="V235" s="33"/>
      <c r="W235" s="159">
        <f>V235*K235</f>
        <v>0</v>
      </c>
      <c r="X235" s="159">
        <v>1.2099999999999999E-3</v>
      </c>
      <c r="Y235" s="159">
        <f>X235*K235</f>
        <v>1.2099999999999999E-3</v>
      </c>
      <c r="Z235" s="159">
        <v>0</v>
      </c>
      <c r="AA235" s="160">
        <f>Z235*K235</f>
        <v>0</v>
      </c>
      <c r="AR235" s="15" t="s">
        <v>222</v>
      </c>
      <c r="AT235" s="15" t="s">
        <v>141</v>
      </c>
      <c r="AU235" s="15" t="s">
        <v>119</v>
      </c>
      <c r="AY235" s="15" t="s">
        <v>140</v>
      </c>
      <c r="BE235" s="98">
        <f>IF(U235="základná",N235,0)</f>
        <v>0</v>
      </c>
      <c r="BF235" s="98">
        <f>IF(U235="znížená",N235,0)</f>
        <v>0</v>
      </c>
      <c r="BG235" s="98">
        <f>IF(U235="zákl. prenesená",N235,0)</f>
        <v>0</v>
      </c>
      <c r="BH235" s="98">
        <f>IF(U235="zníž. prenesená",N235,0)</f>
        <v>0</v>
      </c>
      <c r="BI235" s="98">
        <f>IF(U235="nulová",N235,0)</f>
        <v>0</v>
      </c>
      <c r="BJ235" s="15" t="s">
        <v>119</v>
      </c>
      <c r="BK235" s="161">
        <f>ROUND(L235*K235,3)</f>
        <v>0</v>
      </c>
      <c r="BL235" s="15" t="s">
        <v>222</v>
      </c>
      <c r="BM235" s="15" t="s">
        <v>378</v>
      </c>
    </row>
    <row r="236" spans="2:65" s="1" customFormat="1" ht="31.5" customHeight="1" x14ac:dyDescent="0.25">
      <c r="B236" s="123"/>
      <c r="C236" s="153" t="s">
        <v>379</v>
      </c>
      <c r="D236" s="153" t="s">
        <v>141</v>
      </c>
      <c r="E236" s="154" t="s">
        <v>380</v>
      </c>
      <c r="F236" s="252" t="s">
        <v>381</v>
      </c>
      <c r="G236" s="253"/>
      <c r="H236" s="253"/>
      <c r="I236" s="253"/>
      <c r="J236" s="155" t="s">
        <v>144</v>
      </c>
      <c r="K236" s="156">
        <v>2</v>
      </c>
      <c r="L236" s="249">
        <v>0</v>
      </c>
      <c r="M236" s="253"/>
      <c r="N236" s="254">
        <f>ROUND(L236*K236,3)</f>
        <v>0</v>
      </c>
      <c r="O236" s="253"/>
      <c r="P236" s="253"/>
      <c r="Q236" s="253"/>
      <c r="R236" s="125"/>
      <c r="T236" s="158" t="s">
        <v>18</v>
      </c>
      <c r="U236" s="41" t="s">
        <v>43</v>
      </c>
      <c r="V236" s="33"/>
      <c r="W236" s="159">
        <f>V236*K236</f>
        <v>0</v>
      </c>
      <c r="X236" s="159">
        <v>0</v>
      </c>
      <c r="Y236" s="159">
        <f>X236*K236</f>
        <v>0</v>
      </c>
      <c r="Z236" s="159">
        <v>0</v>
      </c>
      <c r="AA236" s="160">
        <f>Z236*K236</f>
        <v>0</v>
      </c>
      <c r="AR236" s="15" t="s">
        <v>222</v>
      </c>
      <c r="AT236" s="15" t="s">
        <v>141</v>
      </c>
      <c r="AU236" s="15" t="s">
        <v>119</v>
      </c>
      <c r="AY236" s="15" t="s">
        <v>140</v>
      </c>
      <c r="BE236" s="98">
        <f>IF(U236="základná",N236,0)</f>
        <v>0</v>
      </c>
      <c r="BF236" s="98">
        <f>IF(U236="znížená",N236,0)</f>
        <v>0</v>
      </c>
      <c r="BG236" s="98">
        <f>IF(U236="zákl. prenesená",N236,0)</f>
        <v>0</v>
      </c>
      <c r="BH236" s="98">
        <f>IF(U236="zníž. prenesená",N236,0)</f>
        <v>0</v>
      </c>
      <c r="BI236" s="98">
        <f>IF(U236="nulová",N236,0)</f>
        <v>0</v>
      </c>
      <c r="BJ236" s="15" t="s">
        <v>119</v>
      </c>
      <c r="BK236" s="161">
        <f>ROUND(L236*K236,3)</f>
        <v>0</v>
      </c>
      <c r="BL236" s="15" t="s">
        <v>222</v>
      </c>
      <c r="BM236" s="15" t="s">
        <v>382</v>
      </c>
    </row>
    <row r="237" spans="2:65" s="1" customFormat="1" ht="31.5" customHeight="1" x14ac:dyDescent="0.25">
      <c r="B237" s="123"/>
      <c r="C237" s="153" t="s">
        <v>383</v>
      </c>
      <c r="D237" s="153" t="s">
        <v>141</v>
      </c>
      <c r="E237" s="154" t="s">
        <v>384</v>
      </c>
      <c r="F237" s="252" t="s">
        <v>385</v>
      </c>
      <c r="G237" s="253"/>
      <c r="H237" s="253"/>
      <c r="I237" s="253"/>
      <c r="J237" s="155" t="s">
        <v>162</v>
      </c>
      <c r="K237" s="156">
        <v>8</v>
      </c>
      <c r="L237" s="249">
        <v>0</v>
      </c>
      <c r="M237" s="253"/>
      <c r="N237" s="254">
        <f>ROUND(L237*K237,3)</f>
        <v>0</v>
      </c>
      <c r="O237" s="253"/>
      <c r="P237" s="253"/>
      <c r="Q237" s="253"/>
      <c r="R237" s="125"/>
      <c r="T237" s="158" t="s">
        <v>18</v>
      </c>
      <c r="U237" s="41" t="s">
        <v>43</v>
      </c>
      <c r="V237" s="33"/>
      <c r="W237" s="159">
        <f>V237*K237</f>
        <v>0</v>
      </c>
      <c r="X237" s="159">
        <v>0</v>
      </c>
      <c r="Y237" s="159">
        <f>X237*K237</f>
        <v>0</v>
      </c>
      <c r="Z237" s="159">
        <v>2.0999999999999999E-3</v>
      </c>
      <c r="AA237" s="160">
        <f>Z237*K237</f>
        <v>1.6799999999999999E-2</v>
      </c>
      <c r="AR237" s="15" t="s">
        <v>222</v>
      </c>
      <c r="AT237" s="15" t="s">
        <v>141</v>
      </c>
      <c r="AU237" s="15" t="s">
        <v>119</v>
      </c>
      <c r="AY237" s="15" t="s">
        <v>140</v>
      </c>
      <c r="BE237" s="98">
        <f>IF(U237="základná",N237,0)</f>
        <v>0</v>
      </c>
      <c r="BF237" s="98">
        <f>IF(U237="znížená",N237,0)</f>
        <v>0</v>
      </c>
      <c r="BG237" s="98">
        <f>IF(U237="zákl. prenesená",N237,0)</f>
        <v>0</v>
      </c>
      <c r="BH237" s="98">
        <f>IF(U237="zníž. prenesená",N237,0)</f>
        <v>0</v>
      </c>
      <c r="BI237" s="98">
        <f>IF(U237="nulová",N237,0)</f>
        <v>0</v>
      </c>
      <c r="BJ237" s="15" t="s">
        <v>119</v>
      </c>
      <c r="BK237" s="161">
        <f>ROUND(L237*K237,3)</f>
        <v>0</v>
      </c>
      <c r="BL237" s="15" t="s">
        <v>222</v>
      </c>
      <c r="BM237" s="15" t="s">
        <v>386</v>
      </c>
    </row>
    <row r="238" spans="2:65" s="10" customFormat="1" ht="22.5" customHeight="1" x14ac:dyDescent="0.25">
      <c r="B238" s="162"/>
      <c r="C238" s="163"/>
      <c r="D238" s="163"/>
      <c r="E238" s="164" t="s">
        <v>18</v>
      </c>
      <c r="F238" s="261" t="s">
        <v>330</v>
      </c>
      <c r="G238" s="262"/>
      <c r="H238" s="262"/>
      <c r="I238" s="262"/>
      <c r="J238" s="163"/>
      <c r="K238" s="165">
        <v>8</v>
      </c>
      <c r="L238" s="163"/>
      <c r="M238" s="163"/>
      <c r="N238" s="163"/>
      <c r="O238" s="163"/>
      <c r="P238" s="163"/>
      <c r="Q238" s="163"/>
      <c r="R238" s="166"/>
      <c r="T238" s="167"/>
      <c r="U238" s="163"/>
      <c r="V238" s="163"/>
      <c r="W238" s="163"/>
      <c r="X238" s="163"/>
      <c r="Y238" s="163"/>
      <c r="Z238" s="163"/>
      <c r="AA238" s="168"/>
      <c r="AT238" s="169" t="s">
        <v>152</v>
      </c>
      <c r="AU238" s="169" t="s">
        <v>119</v>
      </c>
      <c r="AV238" s="10" t="s">
        <v>119</v>
      </c>
      <c r="AW238" s="10" t="s">
        <v>32</v>
      </c>
      <c r="AX238" s="10" t="s">
        <v>80</v>
      </c>
      <c r="AY238" s="169" t="s">
        <v>140</v>
      </c>
    </row>
    <row r="239" spans="2:65" s="1" customFormat="1" ht="22.5" customHeight="1" x14ac:dyDescent="0.25">
      <c r="B239" s="123"/>
      <c r="C239" s="153" t="s">
        <v>387</v>
      </c>
      <c r="D239" s="153" t="s">
        <v>141</v>
      </c>
      <c r="E239" s="154" t="s">
        <v>388</v>
      </c>
      <c r="F239" s="252" t="s">
        <v>389</v>
      </c>
      <c r="G239" s="253"/>
      <c r="H239" s="253"/>
      <c r="I239" s="253"/>
      <c r="J239" s="155" t="s">
        <v>144</v>
      </c>
      <c r="K239" s="156">
        <v>1</v>
      </c>
      <c r="L239" s="249">
        <v>0</v>
      </c>
      <c r="M239" s="253"/>
      <c r="N239" s="254">
        <f>ROUND(L239*K239,3)</f>
        <v>0</v>
      </c>
      <c r="O239" s="253"/>
      <c r="P239" s="253"/>
      <c r="Q239" s="253"/>
      <c r="R239" s="125"/>
      <c r="T239" s="158" t="s">
        <v>18</v>
      </c>
      <c r="U239" s="41" t="s">
        <v>43</v>
      </c>
      <c r="V239" s="33"/>
      <c r="W239" s="159">
        <f>V239*K239</f>
        <v>0</v>
      </c>
      <c r="X239" s="159">
        <v>0</v>
      </c>
      <c r="Y239" s="159">
        <f>X239*K239</f>
        <v>0</v>
      </c>
      <c r="Z239" s="159">
        <v>2.7560000000000001E-2</v>
      </c>
      <c r="AA239" s="160">
        <f>Z239*K239</f>
        <v>2.7560000000000001E-2</v>
      </c>
      <c r="AR239" s="15" t="s">
        <v>222</v>
      </c>
      <c r="AT239" s="15" t="s">
        <v>141</v>
      </c>
      <c r="AU239" s="15" t="s">
        <v>119</v>
      </c>
      <c r="AY239" s="15" t="s">
        <v>140</v>
      </c>
      <c r="BE239" s="98">
        <f>IF(U239="základná",N239,0)</f>
        <v>0</v>
      </c>
      <c r="BF239" s="98">
        <f>IF(U239="znížená",N239,0)</f>
        <v>0</v>
      </c>
      <c r="BG239" s="98">
        <f>IF(U239="zákl. prenesená",N239,0)</f>
        <v>0</v>
      </c>
      <c r="BH239" s="98">
        <f>IF(U239="zníž. prenesená",N239,0)</f>
        <v>0</v>
      </c>
      <c r="BI239" s="98">
        <f>IF(U239="nulová",N239,0)</f>
        <v>0</v>
      </c>
      <c r="BJ239" s="15" t="s">
        <v>119</v>
      </c>
      <c r="BK239" s="161">
        <f>ROUND(L239*K239,3)</f>
        <v>0</v>
      </c>
      <c r="BL239" s="15" t="s">
        <v>222</v>
      </c>
      <c r="BM239" s="15" t="s">
        <v>390</v>
      </c>
    </row>
    <row r="240" spans="2:65" s="9" customFormat="1" ht="29.85" customHeight="1" x14ac:dyDescent="0.3">
      <c r="B240" s="142"/>
      <c r="C240" s="143"/>
      <c r="D240" s="152" t="s">
        <v>106</v>
      </c>
      <c r="E240" s="152"/>
      <c r="F240" s="152"/>
      <c r="G240" s="152"/>
      <c r="H240" s="152"/>
      <c r="I240" s="152"/>
      <c r="J240" s="152"/>
      <c r="K240" s="152"/>
      <c r="L240" s="152"/>
      <c r="M240" s="152"/>
      <c r="N240" s="234">
        <f>BK240</f>
        <v>0</v>
      </c>
      <c r="O240" s="235"/>
      <c r="P240" s="235"/>
      <c r="Q240" s="235"/>
      <c r="R240" s="145"/>
      <c r="T240" s="146"/>
      <c r="U240" s="143"/>
      <c r="V240" s="143"/>
      <c r="W240" s="147">
        <f>SUM(W241:W248)</f>
        <v>0</v>
      </c>
      <c r="X240" s="143"/>
      <c r="Y240" s="147">
        <f>SUM(Y241:Y248)</f>
        <v>1.89E-3</v>
      </c>
      <c r="Z240" s="143"/>
      <c r="AA240" s="148">
        <f>SUM(AA241:AA248)</f>
        <v>4.5360000000000004E-2</v>
      </c>
      <c r="AR240" s="149" t="s">
        <v>119</v>
      </c>
      <c r="AT240" s="150" t="s">
        <v>75</v>
      </c>
      <c r="AU240" s="150" t="s">
        <v>80</v>
      </c>
      <c r="AY240" s="149" t="s">
        <v>140</v>
      </c>
      <c r="BK240" s="151">
        <f>SUM(BK241:BK248)</f>
        <v>0</v>
      </c>
    </row>
    <row r="241" spans="2:65" s="1" customFormat="1" ht="31.5" customHeight="1" x14ac:dyDescent="0.25">
      <c r="B241" s="123"/>
      <c r="C241" s="153" t="s">
        <v>391</v>
      </c>
      <c r="D241" s="153" t="s">
        <v>141</v>
      </c>
      <c r="E241" s="154" t="s">
        <v>392</v>
      </c>
      <c r="F241" s="252" t="s">
        <v>393</v>
      </c>
      <c r="G241" s="253"/>
      <c r="H241" s="253"/>
      <c r="I241" s="253"/>
      <c r="J241" s="155" t="s">
        <v>162</v>
      </c>
      <c r="K241" s="156">
        <v>17</v>
      </c>
      <c r="L241" s="249">
        <v>0</v>
      </c>
      <c r="M241" s="253"/>
      <c r="N241" s="254">
        <f>ROUND(L241*K241,3)</f>
        <v>0</v>
      </c>
      <c r="O241" s="253"/>
      <c r="P241" s="253"/>
      <c r="Q241" s="253"/>
      <c r="R241" s="125"/>
      <c r="T241" s="158" t="s">
        <v>18</v>
      </c>
      <c r="U241" s="41" t="s">
        <v>43</v>
      </c>
      <c r="V241" s="33"/>
      <c r="W241" s="159">
        <f>V241*K241</f>
        <v>0</v>
      </c>
      <c r="X241" s="159">
        <v>0</v>
      </c>
      <c r="Y241" s="159">
        <f>X241*K241</f>
        <v>0</v>
      </c>
      <c r="Z241" s="159">
        <v>2.1299999999999999E-3</v>
      </c>
      <c r="AA241" s="160">
        <f>Z241*K241</f>
        <v>3.6209999999999999E-2</v>
      </c>
      <c r="AR241" s="15" t="s">
        <v>222</v>
      </c>
      <c r="AT241" s="15" t="s">
        <v>141</v>
      </c>
      <c r="AU241" s="15" t="s">
        <v>119</v>
      </c>
      <c r="AY241" s="15" t="s">
        <v>140</v>
      </c>
      <c r="BE241" s="98">
        <f>IF(U241="základná",N241,0)</f>
        <v>0</v>
      </c>
      <c r="BF241" s="98">
        <f>IF(U241="znížená",N241,0)</f>
        <v>0</v>
      </c>
      <c r="BG241" s="98">
        <f>IF(U241="zákl. prenesená",N241,0)</f>
        <v>0</v>
      </c>
      <c r="BH241" s="98">
        <f>IF(U241="zníž. prenesená",N241,0)</f>
        <v>0</v>
      </c>
      <c r="BI241" s="98">
        <f>IF(U241="nulová",N241,0)</f>
        <v>0</v>
      </c>
      <c r="BJ241" s="15" t="s">
        <v>119</v>
      </c>
      <c r="BK241" s="161">
        <f>ROUND(L241*K241,3)</f>
        <v>0</v>
      </c>
      <c r="BL241" s="15" t="s">
        <v>222</v>
      </c>
      <c r="BM241" s="15" t="s">
        <v>394</v>
      </c>
    </row>
    <row r="242" spans="2:65" s="10" customFormat="1" ht="22.5" customHeight="1" x14ac:dyDescent="0.25">
      <c r="B242" s="162"/>
      <c r="C242" s="163"/>
      <c r="D242" s="163"/>
      <c r="E242" s="164" t="s">
        <v>18</v>
      </c>
      <c r="F242" s="261" t="s">
        <v>395</v>
      </c>
      <c r="G242" s="262"/>
      <c r="H242" s="262"/>
      <c r="I242" s="262"/>
      <c r="J242" s="163"/>
      <c r="K242" s="165">
        <v>17</v>
      </c>
      <c r="L242" s="163"/>
      <c r="M242" s="163"/>
      <c r="N242" s="163"/>
      <c r="O242" s="163"/>
      <c r="P242" s="163"/>
      <c r="Q242" s="163"/>
      <c r="R242" s="166"/>
      <c r="T242" s="167"/>
      <c r="U242" s="163"/>
      <c r="V242" s="163"/>
      <c r="W242" s="163"/>
      <c r="X242" s="163"/>
      <c r="Y242" s="163"/>
      <c r="Z242" s="163"/>
      <c r="AA242" s="168"/>
      <c r="AT242" s="169" t="s">
        <v>152</v>
      </c>
      <c r="AU242" s="169" t="s">
        <v>119</v>
      </c>
      <c r="AV242" s="10" t="s">
        <v>119</v>
      </c>
      <c r="AW242" s="10" t="s">
        <v>32</v>
      </c>
      <c r="AX242" s="10" t="s">
        <v>80</v>
      </c>
      <c r="AY242" s="169" t="s">
        <v>140</v>
      </c>
    </row>
    <row r="243" spans="2:65" s="1" customFormat="1" ht="31.5" customHeight="1" x14ac:dyDescent="0.25">
      <c r="B243" s="123"/>
      <c r="C243" s="153" t="s">
        <v>396</v>
      </c>
      <c r="D243" s="153" t="s">
        <v>141</v>
      </c>
      <c r="E243" s="154" t="s">
        <v>397</v>
      </c>
      <c r="F243" s="252" t="s">
        <v>398</v>
      </c>
      <c r="G243" s="253"/>
      <c r="H243" s="253"/>
      <c r="I243" s="253"/>
      <c r="J243" s="155" t="s">
        <v>144</v>
      </c>
      <c r="K243" s="156">
        <v>4</v>
      </c>
      <c r="L243" s="249">
        <v>0</v>
      </c>
      <c r="M243" s="253"/>
      <c r="N243" s="254">
        <f t="shared" ref="N243:N248" si="5">ROUND(L243*K243,3)</f>
        <v>0</v>
      </c>
      <c r="O243" s="253"/>
      <c r="P243" s="253"/>
      <c r="Q243" s="253"/>
      <c r="R243" s="125"/>
      <c r="T243" s="158" t="s">
        <v>18</v>
      </c>
      <c r="U243" s="41" t="s">
        <v>43</v>
      </c>
      <c r="V243" s="33"/>
      <c r="W243" s="159">
        <f t="shared" ref="W243:W248" si="6">V243*K243</f>
        <v>0</v>
      </c>
      <c r="X243" s="159">
        <v>1E-4</v>
      </c>
      <c r="Y243" s="159">
        <f t="shared" ref="Y243:Y248" si="7">X243*K243</f>
        <v>4.0000000000000002E-4</v>
      </c>
      <c r="Z243" s="159">
        <v>0</v>
      </c>
      <c r="AA243" s="160">
        <f t="shared" ref="AA243:AA248" si="8">Z243*K243</f>
        <v>0</v>
      </c>
      <c r="AR243" s="15" t="s">
        <v>222</v>
      </c>
      <c r="AT243" s="15" t="s">
        <v>141</v>
      </c>
      <c r="AU243" s="15" t="s">
        <v>119</v>
      </c>
      <c r="AY243" s="15" t="s">
        <v>140</v>
      </c>
      <c r="BE243" s="98">
        <f t="shared" ref="BE243:BE248" si="9">IF(U243="základná",N243,0)</f>
        <v>0</v>
      </c>
      <c r="BF243" s="98">
        <f t="shared" ref="BF243:BF248" si="10">IF(U243="znížená",N243,0)</f>
        <v>0</v>
      </c>
      <c r="BG243" s="98">
        <f t="shared" ref="BG243:BG248" si="11">IF(U243="zákl. prenesená",N243,0)</f>
        <v>0</v>
      </c>
      <c r="BH243" s="98">
        <f t="shared" ref="BH243:BH248" si="12">IF(U243="zníž. prenesená",N243,0)</f>
        <v>0</v>
      </c>
      <c r="BI243" s="98">
        <f t="shared" ref="BI243:BI248" si="13">IF(U243="nulová",N243,0)</f>
        <v>0</v>
      </c>
      <c r="BJ243" s="15" t="s">
        <v>119</v>
      </c>
      <c r="BK243" s="161">
        <f t="shared" ref="BK243:BK248" si="14">ROUND(L243*K243,3)</f>
        <v>0</v>
      </c>
      <c r="BL243" s="15" t="s">
        <v>222</v>
      </c>
      <c r="BM243" s="15" t="s">
        <v>399</v>
      </c>
    </row>
    <row r="244" spans="2:65" s="1" customFormat="1" ht="31.5" customHeight="1" x14ac:dyDescent="0.25">
      <c r="B244" s="123"/>
      <c r="C244" s="153" t="s">
        <v>400</v>
      </c>
      <c r="D244" s="153" t="s">
        <v>141</v>
      </c>
      <c r="E244" s="154" t="s">
        <v>401</v>
      </c>
      <c r="F244" s="252" t="s">
        <v>402</v>
      </c>
      <c r="G244" s="253"/>
      <c r="H244" s="253"/>
      <c r="I244" s="253"/>
      <c r="J244" s="155" t="s">
        <v>144</v>
      </c>
      <c r="K244" s="156">
        <v>6</v>
      </c>
      <c r="L244" s="249">
        <v>0</v>
      </c>
      <c r="M244" s="253"/>
      <c r="N244" s="254">
        <f t="shared" si="5"/>
        <v>0</v>
      </c>
      <c r="O244" s="253"/>
      <c r="P244" s="253"/>
      <c r="Q244" s="253"/>
      <c r="R244" s="125"/>
      <c r="T244" s="158" t="s">
        <v>18</v>
      </c>
      <c r="U244" s="41" t="s">
        <v>43</v>
      </c>
      <c r="V244" s="33"/>
      <c r="W244" s="159">
        <f t="shared" si="6"/>
        <v>0</v>
      </c>
      <c r="X244" s="159">
        <v>0</v>
      </c>
      <c r="Y244" s="159">
        <f t="shared" si="7"/>
        <v>0</v>
      </c>
      <c r="Z244" s="159">
        <v>0</v>
      </c>
      <c r="AA244" s="160">
        <f t="shared" si="8"/>
        <v>0</v>
      </c>
      <c r="AR244" s="15" t="s">
        <v>222</v>
      </c>
      <c r="AT244" s="15" t="s">
        <v>141</v>
      </c>
      <c r="AU244" s="15" t="s">
        <v>119</v>
      </c>
      <c r="AY244" s="15" t="s">
        <v>140</v>
      </c>
      <c r="BE244" s="98">
        <f t="shared" si="9"/>
        <v>0</v>
      </c>
      <c r="BF244" s="98">
        <f t="shared" si="10"/>
        <v>0</v>
      </c>
      <c r="BG244" s="98">
        <f t="shared" si="11"/>
        <v>0</v>
      </c>
      <c r="BH244" s="98">
        <f t="shared" si="12"/>
        <v>0</v>
      </c>
      <c r="BI244" s="98">
        <f t="shared" si="13"/>
        <v>0</v>
      </c>
      <c r="BJ244" s="15" t="s">
        <v>119</v>
      </c>
      <c r="BK244" s="161">
        <f t="shared" si="14"/>
        <v>0</v>
      </c>
      <c r="BL244" s="15" t="s">
        <v>222</v>
      </c>
      <c r="BM244" s="15" t="s">
        <v>403</v>
      </c>
    </row>
    <row r="245" spans="2:65" s="1" customFormat="1" ht="31.5" customHeight="1" x14ac:dyDescent="0.25">
      <c r="B245" s="123"/>
      <c r="C245" s="153" t="s">
        <v>404</v>
      </c>
      <c r="D245" s="153" t="s">
        <v>141</v>
      </c>
      <c r="E245" s="154" t="s">
        <v>405</v>
      </c>
      <c r="F245" s="252" t="s">
        <v>406</v>
      </c>
      <c r="G245" s="253"/>
      <c r="H245" s="253"/>
      <c r="I245" s="253"/>
      <c r="J245" s="155" t="s">
        <v>407</v>
      </c>
      <c r="K245" s="156">
        <v>1</v>
      </c>
      <c r="L245" s="249">
        <v>0</v>
      </c>
      <c r="M245" s="253"/>
      <c r="N245" s="254">
        <f t="shared" si="5"/>
        <v>0</v>
      </c>
      <c r="O245" s="253"/>
      <c r="P245" s="253"/>
      <c r="Q245" s="253"/>
      <c r="R245" s="125"/>
      <c r="T245" s="158" t="s">
        <v>18</v>
      </c>
      <c r="U245" s="41" t="s">
        <v>43</v>
      </c>
      <c r="V245" s="33"/>
      <c r="W245" s="159">
        <f t="shared" si="6"/>
        <v>0</v>
      </c>
      <c r="X245" s="159">
        <v>8.3000000000000001E-4</v>
      </c>
      <c r="Y245" s="159">
        <f t="shared" si="7"/>
        <v>8.3000000000000001E-4</v>
      </c>
      <c r="Z245" s="159">
        <v>0</v>
      </c>
      <c r="AA245" s="160">
        <f t="shared" si="8"/>
        <v>0</v>
      </c>
      <c r="AR245" s="15" t="s">
        <v>222</v>
      </c>
      <c r="AT245" s="15" t="s">
        <v>141</v>
      </c>
      <c r="AU245" s="15" t="s">
        <v>119</v>
      </c>
      <c r="AY245" s="15" t="s">
        <v>140</v>
      </c>
      <c r="BE245" s="98">
        <f t="shared" si="9"/>
        <v>0</v>
      </c>
      <c r="BF245" s="98">
        <f t="shared" si="10"/>
        <v>0</v>
      </c>
      <c r="BG245" s="98">
        <f t="shared" si="11"/>
        <v>0</v>
      </c>
      <c r="BH245" s="98">
        <f t="shared" si="12"/>
        <v>0</v>
      </c>
      <c r="BI245" s="98">
        <f t="shared" si="13"/>
        <v>0</v>
      </c>
      <c r="BJ245" s="15" t="s">
        <v>119</v>
      </c>
      <c r="BK245" s="161">
        <f t="shared" si="14"/>
        <v>0</v>
      </c>
      <c r="BL245" s="15" t="s">
        <v>222</v>
      </c>
      <c r="BM245" s="15" t="s">
        <v>408</v>
      </c>
    </row>
    <row r="246" spans="2:65" s="1" customFormat="1" ht="31.5" customHeight="1" x14ac:dyDescent="0.25">
      <c r="B246" s="123"/>
      <c r="C246" s="153" t="s">
        <v>409</v>
      </c>
      <c r="D246" s="153" t="s">
        <v>141</v>
      </c>
      <c r="E246" s="154" t="s">
        <v>410</v>
      </c>
      <c r="F246" s="252" t="s">
        <v>411</v>
      </c>
      <c r="G246" s="253"/>
      <c r="H246" s="253"/>
      <c r="I246" s="253"/>
      <c r="J246" s="155" t="s">
        <v>144</v>
      </c>
      <c r="K246" s="156">
        <v>1</v>
      </c>
      <c r="L246" s="249">
        <v>0</v>
      </c>
      <c r="M246" s="253"/>
      <c r="N246" s="254">
        <f t="shared" si="5"/>
        <v>0</v>
      </c>
      <c r="O246" s="253"/>
      <c r="P246" s="253"/>
      <c r="Q246" s="253"/>
      <c r="R246" s="125"/>
      <c r="T246" s="158" t="s">
        <v>18</v>
      </c>
      <c r="U246" s="41" t="s">
        <v>43</v>
      </c>
      <c r="V246" s="33"/>
      <c r="W246" s="159">
        <f t="shared" si="6"/>
        <v>0</v>
      </c>
      <c r="X246" s="159">
        <v>6.6E-4</v>
      </c>
      <c r="Y246" s="159">
        <f t="shared" si="7"/>
        <v>6.6E-4</v>
      </c>
      <c r="Z246" s="159">
        <v>0</v>
      </c>
      <c r="AA246" s="160">
        <f t="shared" si="8"/>
        <v>0</v>
      </c>
      <c r="AR246" s="15" t="s">
        <v>222</v>
      </c>
      <c r="AT246" s="15" t="s">
        <v>141</v>
      </c>
      <c r="AU246" s="15" t="s">
        <v>119</v>
      </c>
      <c r="AY246" s="15" t="s">
        <v>140</v>
      </c>
      <c r="BE246" s="98">
        <f t="shared" si="9"/>
        <v>0</v>
      </c>
      <c r="BF246" s="98">
        <f t="shared" si="10"/>
        <v>0</v>
      </c>
      <c r="BG246" s="98">
        <f t="shared" si="11"/>
        <v>0</v>
      </c>
      <c r="BH246" s="98">
        <f t="shared" si="12"/>
        <v>0</v>
      </c>
      <c r="BI246" s="98">
        <f t="shared" si="13"/>
        <v>0</v>
      </c>
      <c r="BJ246" s="15" t="s">
        <v>119</v>
      </c>
      <c r="BK246" s="161">
        <f t="shared" si="14"/>
        <v>0</v>
      </c>
      <c r="BL246" s="15" t="s">
        <v>222</v>
      </c>
      <c r="BM246" s="15" t="s">
        <v>412</v>
      </c>
    </row>
    <row r="247" spans="2:65" s="1" customFormat="1" ht="31.5" customHeight="1" x14ac:dyDescent="0.25">
      <c r="B247" s="123"/>
      <c r="C247" s="153" t="s">
        <v>413</v>
      </c>
      <c r="D247" s="153" t="s">
        <v>141</v>
      </c>
      <c r="E247" s="154" t="s">
        <v>414</v>
      </c>
      <c r="F247" s="252" t="s">
        <v>415</v>
      </c>
      <c r="G247" s="253"/>
      <c r="H247" s="253"/>
      <c r="I247" s="253"/>
      <c r="J247" s="155" t="s">
        <v>144</v>
      </c>
      <c r="K247" s="156">
        <v>6</v>
      </c>
      <c r="L247" s="249">
        <v>0</v>
      </c>
      <c r="M247" s="253"/>
      <c r="N247" s="254">
        <f t="shared" si="5"/>
        <v>0</v>
      </c>
      <c r="O247" s="253"/>
      <c r="P247" s="253"/>
      <c r="Q247" s="253"/>
      <c r="R247" s="125"/>
      <c r="T247" s="158" t="s">
        <v>18</v>
      </c>
      <c r="U247" s="41" t="s">
        <v>43</v>
      </c>
      <c r="V247" s="33"/>
      <c r="W247" s="159">
        <f t="shared" si="6"/>
        <v>0</v>
      </c>
      <c r="X247" s="159">
        <v>0</v>
      </c>
      <c r="Y247" s="159">
        <f t="shared" si="7"/>
        <v>0</v>
      </c>
      <c r="Z247" s="159">
        <v>1.32E-3</v>
      </c>
      <c r="AA247" s="160">
        <f t="shared" si="8"/>
        <v>7.92E-3</v>
      </c>
      <c r="AR247" s="15" t="s">
        <v>222</v>
      </c>
      <c r="AT247" s="15" t="s">
        <v>141</v>
      </c>
      <c r="AU247" s="15" t="s">
        <v>119</v>
      </c>
      <c r="AY247" s="15" t="s">
        <v>140</v>
      </c>
      <c r="BE247" s="98">
        <f t="shared" si="9"/>
        <v>0</v>
      </c>
      <c r="BF247" s="98">
        <f t="shared" si="10"/>
        <v>0</v>
      </c>
      <c r="BG247" s="98">
        <f t="shared" si="11"/>
        <v>0</v>
      </c>
      <c r="BH247" s="98">
        <f t="shared" si="12"/>
        <v>0</v>
      </c>
      <c r="BI247" s="98">
        <f t="shared" si="13"/>
        <v>0</v>
      </c>
      <c r="BJ247" s="15" t="s">
        <v>119</v>
      </c>
      <c r="BK247" s="161">
        <f t="shared" si="14"/>
        <v>0</v>
      </c>
      <c r="BL247" s="15" t="s">
        <v>222</v>
      </c>
      <c r="BM247" s="15" t="s">
        <v>416</v>
      </c>
    </row>
    <row r="248" spans="2:65" s="1" customFormat="1" ht="31.5" customHeight="1" x14ac:dyDescent="0.25">
      <c r="B248" s="123"/>
      <c r="C248" s="153" t="s">
        <v>417</v>
      </c>
      <c r="D248" s="153" t="s">
        <v>141</v>
      </c>
      <c r="E248" s="154" t="s">
        <v>418</v>
      </c>
      <c r="F248" s="252" t="s">
        <v>419</v>
      </c>
      <c r="G248" s="253"/>
      <c r="H248" s="253"/>
      <c r="I248" s="253"/>
      <c r="J248" s="155" t="s">
        <v>144</v>
      </c>
      <c r="K248" s="156">
        <v>1</v>
      </c>
      <c r="L248" s="249">
        <v>0</v>
      </c>
      <c r="M248" s="253"/>
      <c r="N248" s="254">
        <f t="shared" si="5"/>
        <v>0</v>
      </c>
      <c r="O248" s="253"/>
      <c r="P248" s="253"/>
      <c r="Q248" s="253"/>
      <c r="R248" s="125"/>
      <c r="T248" s="158" t="s">
        <v>18</v>
      </c>
      <c r="U248" s="41" t="s">
        <v>43</v>
      </c>
      <c r="V248" s="33"/>
      <c r="W248" s="159">
        <f t="shared" si="6"/>
        <v>0</v>
      </c>
      <c r="X248" s="159">
        <v>0</v>
      </c>
      <c r="Y248" s="159">
        <f t="shared" si="7"/>
        <v>0</v>
      </c>
      <c r="Z248" s="159">
        <v>1.23E-3</v>
      </c>
      <c r="AA248" s="160">
        <f t="shared" si="8"/>
        <v>1.23E-3</v>
      </c>
      <c r="AR248" s="15" t="s">
        <v>222</v>
      </c>
      <c r="AT248" s="15" t="s">
        <v>141</v>
      </c>
      <c r="AU248" s="15" t="s">
        <v>119</v>
      </c>
      <c r="AY248" s="15" t="s">
        <v>140</v>
      </c>
      <c r="BE248" s="98">
        <f t="shared" si="9"/>
        <v>0</v>
      </c>
      <c r="BF248" s="98">
        <f t="shared" si="10"/>
        <v>0</v>
      </c>
      <c r="BG248" s="98">
        <f t="shared" si="11"/>
        <v>0</v>
      </c>
      <c r="BH248" s="98">
        <f t="shared" si="12"/>
        <v>0</v>
      </c>
      <c r="BI248" s="98">
        <f t="shared" si="13"/>
        <v>0</v>
      </c>
      <c r="BJ248" s="15" t="s">
        <v>119</v>
      </c>
      <c r="BK248" s="161">
        <f t="shared" si="14"/>
        <v>0</v>
      </c>
      <c r="BL248" s="15" t="s">
        <v>222</v>
      </c>
      <c r="BM248" s="15" t="s">
        <v>420</v>
      </c>
    </row>
    <row r="249" spans="2:65" s="9" customFormat="1" ht="29.85" customHeight="1" x14ac:dyDescent="0.3">
      <c r="B249" s="142"/>
      <c r="C249" s="143"/>
      <c r="D249" s="152" t="s">
        <v>107</v>
      </c>
      <c r="E249" s="152"/>
      <c r="F249" s="152"/>
      <c r="G249" s="152"/>
      <c r="H249" s="152"/>
      <c r="I249" s="152"/>
      <c r="J249" s="152"/>
      <c r="K249" s="152"/>
      <c r="L249" s="152"/>
      <c r="M249" s="152"/>
      <c r="N249" s="234">
        <f>BK249</f>
        <v>0</v>
      </c>
      <c r="O249" s="235"/>
      <c r="P249" s="235"/>
      <c r="Q249" s="235"/>
      <c r="R249" s="145"/>
      <c r="T249" s="146"/>
      <c r="U249" s="143"/>
      <c r="V249" s="143"/>
      <c r="W249" s="147">
        <f>SUM(W250:W257)</f>
        <v>0</v>
      </c>
      <c r="X249" s="143"/>
      <c r="Y249" s="147">
        <f>SUM(Y250:Y257)</f>
        <v>6.9999999999999999E-4</v>
      </c>
      <c r="Z249" s="143"/>
      <c r="AA249" s="148">
        <f>SUM(AA250:AA257)</f>
        <v>3.4499999999999999E-3</v>
      </c>
      <c r="AR249" s="149" t="s">
        <v>119</v>
      </c>
      <c r="AT249" s="150" t="s">
        <v>75</v>
      </c>
      <c r="AU249" s="150" t="s">
        <v>80</v>
      </c>
      <c r="AY249" s="149" t="s">
        <v>140</v>
      </c>
      <c r="BK249" s="151">
        <f>SUM(BK250:BK257)</f>
        <v>0</v>
      </c>
    </row>
    <row r="250" spans="2:65" s="1" customFormat="1" ht="31.5" customHeight="1" x14ac:dyDescent="0.25">
      <c r="B250" s="123"/>
      <c r="C250" s="153" t="s">
        <v>421</v>
      </c>
      <c r="D250" s="153" t="s">
        <v>141</v>
      </c>
      <c r="E250" s="154" t="s">
        <v>422</v>
      </c>
      <c r="F250" s="252" t="s">
        <v>423</v>
      </c>
      <c r="G250" s="253"/>
      <c r="H250" s="253"/>
      <c r="I250" s="253"/>
      <c r="J250" s="155" t="s">
        <v>407</v>
      </c>
      <c r="K250" s="156">
        <v>1</v>
      </c>
      <c r="L250" s="249">
        <v>0</v>
      </c>
      <c r="M250" s="253"/>
      <c r="N250" s="254">
        <f t="shared" ref="N250:N257" si="15">ROUND(L250*K250,3)</f>
        <v>0</v>
      </c>
      <c r="O250" s="253"/>
      <c r="P250" s="253"/>
      <c r="Q250" s="253"/>
      <c r="R250" s="125"/>
      <c r="T250" s="158" t="s">
        <v>18</v>
      </c>
      <c r="U250" s="41" t="s">
        <v>43</v>
      </c>
      <c r="V250" s="33"/>
      <c r="W250" s="159">
        <f t="shared" ref="W250:W257" si="16">V250*K250</f>
        <v>0</v>
      </c>
      <c r="X250" s="159">
        <v>0</v>
      </c>
      <c r="Y250" s="159">
        <f t="shared" ref="Y250:Y257" si="17">X250*K250</f>
        <v>0</v>
      </c>
      <c r="Z250" s="159">
        <v>0</v>
      </c>
      <c r="AA250" s="160">
        <f t="shared" ref="AA250:AA257" si="18">Z250*K250</f>
        <v>0</v>
      </c>
      <c r="AR250" s="15" t="s">
        <v>222</v>
      </c>
      <c r="AT250" s="15" t="s">
        <v>141</v>
      </c>
      <c r="AU250" s="15" t="s">
        <v>119</v>
      </c>
      <c r="AY250" s="15" t="s">
        <v>140</v>
      </c>
      <c r="BE250" s="98">
        <f t="shared" ref="BE250:BE257" si="19">IF(U250="základná",N250,0)</f>
        <v>0</v>
      </c>
      <c r="BF250" s="98">
        <f t="shared" ref="BF250:BF257" si="20">IF(U250="znížená",N250,0)</f>
        <v>0</v>
      </c>
      <c r="BG250" s="98">
        <f t="shared" ref="BG250:BG257" si="21">IF(U250="zákl. prenesená",N250,0)</f>
        <v>0</v>
      </c>
      <c r="BH250" s="98">
        <f t="shared" ref="BH250:BH257" si="22">IF(U250="zníž. prenesená",N250,0)</f>
        <v>0</v>
      </c>
      <c r="BI250" s="98">
        <f t="shared" ref="BI250:BI257" si="23">IF(U250="nulová",N250,0)</f>
        <v>0</v>
      </c>
      <c r="BJ250" s="15" t="s">
        <v>119</v>
      </c>
      <c r="BK250" s="161">
        <f t="shared" ref="BK250:BK257" si="24">ROUND(L250*K250,3)</f>
        <v>0</v>
      </c>
      <c r="BL250" s="15" t="s">
        <v>222</v>
      </c>
      <c r="BM250" s="15" t="s">
        <v>424</v>
      </c>
    </row>
    <row r="251" spans="2:65" s="1" customFormat="1" ht="31.5" customHeight="1" x14ac:dyDescent="0.25">
      <c r="B251" s="123"/>
      <c r="C251" s="153" t="s">
        <v>425</v>
      </c>
      <c r="D251" s="153" t="s">
        <v>141</v>
      </c>
      <c r="E251" s="154" t="s">
        <v>426</v>
      </c>
      <c r="F251" s="252" t="s">
        <v>427</v>
      </c>
      <c r="G251" s="253"/>
      <c r="H251" s="253"/>
      <c r="I251" s="253"/>
      <c r="J251" s="155" t="s">
        <v>407</v>
      </c>
      <c r="K251" s="156">
        <v>1</v>
      </c>
      <c r="L251" s="249">
        <v>0</v>
      </c>
      <c r="M251" s="253"/>
      <c r="N251" s="254">
        <f t="shared" si="15"/>
        <v>0</v>
      </c>
      <c r="O251" s="253"/>
      <c r="P251" s="253"/>
      <c r="Q251" s="253"/>
      <c r="R251" s="125"/>
      <c r="T251" s="158" t="s">
        <v>18</v>
      </c>
      <c r="U251" s="41" t="s">
        <v>43</v>
      </c>
      <c r="V251" s="33"/>
      <c r="W251" s="159">
        <f t="shared" si="16"/>
        <v>0</v>
      </c>
      <c r="X251" s="159">
        <v>5.6999999999999998E-4</v>
      </c>
      <c r="Y251" s="159">
        <f t="shared" si="17"/>
        <v>5.6999999999999998E-4</v>
      </c>
      <c r="Z251" s="159">
        <v>0</v>
      </c>
      <c r="AA251" s="160">
        <f t="shared" si="18"/>
        <v>0</v>
      </c>
      <c r="AR251" s="15" t="s">
        <v>222</v>
      </c>
      <c r="AT251" s="15" t="s">
        <v>141</v>
      </c>
      <c r="AU251" s="15" t="s">
        <v>119</v>
      </c>
      <c r="AY251" s="15" t="s">
        <v>140</v>
      </c>
      <c r="BE251" s="98">
        <f t="shared" si="19"/>
        <v>0</v>
      </c>
      <c r="BF251" s="98">
        <f t="shared" si="20"/>
        <v>0</v>
      </c>
      <c r="BG251" s="98">
        <f t="shared" si="21"/>
        <v>0</v>
      </c>
      <c r="BH251" s="98">
        <f t="shared" si="22"/>
        <v>0</v>
      </c>
      <c r="BI251" s="98">
        <f t="shared" si="23"/>
        <v>0</v>
      </c>
      <c r="BJ251" s="15" t="s">
        <v>119</v>
      </c>
      <c r="BK251" s="161">
        <f t="shared" si="24"/>
        <v>0</v>
      </c>
      <c r="BL251" s="15" t="s">
        <v>222</v>
      </c>
      <c r="BM251" s="15" t="s">
        <v>428</v>
      </c>
    </row>
    <row r="252" spans="2:65" s="1" customFormat="1" ht="31.5" customHeight="1" x14ac:dyDescent="0.25">
      <c r="B252" s="123"/>
      <c r="C252" s="153" t="s">
        <v>429</v>
      </c>
      <c r="D252" s="153" t="s">
        <v>141</v>
      </c>
      <c r="E252" s="154" t="s">
        <v>430</v>
      </c>
      <c r="F252" s="252" t="s">
        <v>431</v>
      </c>
      <c r="G252" s="253"/>
      <c r="H252" s="253"/>
      <c r="I252" s="253"/>
      <c r="J252" s="155" t="s">
        <v>407</v>
      </c>
      <c r="K252" s="156">
        <v>1</v>
      </c>
      <c r="L252" s="249">
        <v>0</v>
      </c>
      <c r="M252" s="253"/>
      <c r="N252" s="254">
        <f t="shared" si="15"/>
        <v>0</v>
      </c>
      <c r="O252" s="253"/>
      <c r="P252" s="253"/>
      <c r="Q252" s="253"/>
      <c r="R252" s="125"/>
      <c r="T252" s="158" t="s">
        <v>18</v>
      </c>
      <c r="U252" s="41" t="s">
        <v>43</v>
      </c>
      <c r="V252" s="33"/>
      <c r="W252" s="159">
        <f t="shared" si="16"/>
        <v>0</v>
      </c>
      <c r="X252" s="159">
        <v>0</v>
      </c>
      <c r="Y252" s="159">
        <f t="shared" si="17"/>
        <v>0</v>
      </c>
      <c r="Z252" s="159">
        <v>2.5999999999999999E-3</v>
      </c>
      <c r="AA252" s="160">
        <f t="shared" si="18"/>
        <v>2.5999999999999999E-3</v>
      </c>
      <c r="AR252" s="15" t="s">
        <v>222</v>
      </c>
      <c r="AT252" s="15" t="s">
        <v>141</v>
      </c>
      <c r="AU252" s="15" t="s">
        <v>119</v>
      </c>
      <c r="AY252" s="15" t="s">
        <v>140</v>
      </c>
      <c r="BE252" s="98">
        <f t="shared" si="19"/>
        <v>0</v>
      </c>
      <c r="BF252" s="98">
        <f t="shared" si="20"/>
        <v>0</v>
      </c>
      <c r="BG252" s="98">
        <f t="shared" si="21"/>
        <v>0</v>
      </c>
      <c r="BH252" s="98">
        <f t="shared" si="22"/>
        <v>0</v>
      </c>
      <c r="BI252" s="98">
        <f t="shared" si="23"/>
        <v>0</v>
      </c>
      <c r="BJ252" s="15" t="s">
        <v>119</v>
      </c>
      <c r="BK252" s="161">
        <f t="shared" si="24"/>
        <v>0</v>
      </c>
      <c r="BL252" s="15" t="s">
        <v>222</v>
      </c>
      <c r="BM252" s="15" t="s">
        <v>432</v>
      </c>
    </row>
    <row r="253" spans="2:65" s="1" customFormat="1" ht="31.5" customHeight="1" x14ac:dyDescent="0.25">
      <c r="B253" s="123"/>
      <c r="C253" s="153" t="s">
        <v>433</v>
      </c>
      <c r="D253" s="153" t="s">
        <v>141</v>
      </c>
      <c r="E253" s="154" t="s">
        <v>434</v>
      </c>
      <c r="F253" s="252" t="s">
        <v>435</v>
      </c>
      <c r="G253" s="253"/>
      <c r="H253" s="253"/>
      <c r="I253" s="253"/>
      <c r="J253" s="155" t="s">
        <v>144</v>
      </c>
      <c r="K253" s="156">
        <v>1</v>
      </c>
      <c r="L253" s="249">
        <v>0</v>
      </c>
      <c r="M253" s="253"/>
      <c r="N253" s="254">
        <f t="shared" si="15"/>
        <v>0</v>
      </c>
      <c r="O253" s="253"/>
      <c r="P253" s="253"/>
      <c r="Q253" s="253"/>
      <c r="R253" s="125"/>
      <c r="T253" s="158" t="s">
        <v>18</v>
      </c>
      <c r="U253" s="41" t="s">
        <v>43</v>
      </c>
      <c r="V253" s="33"/>
      <c r="W253" s="159">
        <f t="shared" si="16"/>
        <v>0</v>
      </c>
      <c r="X253" s="159">
        <v>1.2E-4</v>
      </c>
      <c r="Y253" s="159">
        <f t="shared" si="17"/>
        <v>1.2E-4</v>
      </c>
      <c r="Z253" s="159">
        <v>0</v>
      </c>
      <c r="AA253" s="160">
        <f t="shared" si="18"/>
        <v>0</v>
      </c>
      <c r="AR253" s="15" t="s">
        <v>222</v>
      </c>
      <c r="AT253" s="15" t="s">
        <v>141</v>
      </c>
      <c r="AU253" s="15" t="s">
        <v>119</v>
      </c>
      <c r="AY253" s="15" t="s">
        <v>140</v>
      </c>
      <c r="BE253" s="98">
        <f t="shared" si="19"/>
        <v>0</v>
      </c>
      <c r="BF253" s="98">
        <f t="shared" si="20"/>
        <v>0</v>
      </c>
      <c r="BG253" s="98">
        <f t="shared" si="21"/>
        <v>0</v>
      </c>
      <c r="BH253" s="98">
        <f t="shared" si="22"/>
        <v>0</v>
      </c>
      <c r="BI253" s="98">
        <f t="shared" si="23"/>
        <v>0</v>
      </c>
      <c r="BJ253" s="15" t="s">
        <v>119</v>
      </c>
      <c r="BK253" s="161">
        <f t="shared" si="24"/>
        <v>0</v>
      </c>
      <c r="BL253" s="15" t="s">
        <v>222</v>
      </c>
      <c r="BM253" s="15" t="s">
        <v>436</v>
      </c>
    </row>
    <row r="254" spans="2:65" s="1" customFormat="1" ht="44.25" customHeight="1" x14ac:dyDescent="0.25">
      <c r="B254" s="123"/>
      <c r="C254" s="153" t="s">
        <v>437</v>
      </c>
      <c r="D254" s="153" t="s">
        <v>141</v>
      </c>
      <c r="E254" s="154" t="s">
        <v>438</v>
      </c>
      <c r="F254" s="252" t="s">
        <v>439</v>
      </c>
      <c r="G254" s="253"/>
      <c r="H254" s="253"/>
      <c r="I254" s="253"/>
      <c r="J254" s="155" t="s">
        <v>144</v>
      </c>
      <c r="K254" s="156">
        <v>1</v>
      </c>
      <c r="L254" s="249">
        <v>0</v>
      </c>
      <c r="M254" s="253"/>
      <c r="N254" s="254">
        <f t="shared" si="15"/>
        <v>0</v>
      </c>
      <c r="O254" s="253"/>
      <c r="P254" s="253"/>
      <c r="Q254" s="253"/>
      <c r="R254" s="125"/>
      <c r="T254" s="158" t="s">
        <v>18</v>
      </c>
      <c r="U254" s="41" t="s">
        <v>43</v>
      </c>
      <c r="V254" s="33"/>
      <c r="W254" s="159">
        <f t="shared" si="16"/>
        <v>0</v>
      </c>
      <c r="X254" s="159">
        <v>0</v>
      </c>
      <c r="Y254" s="159">
        <f t="shared" si="17"/>
        <v>0</v>
      </c>
      <c r="Z254" s="159">
        <v>8.4999999999999995E-4</v>
      </c>
      <c r="AA254" s="160">
        <f t="shared" si="18"/>
        <v>8.4999999999999995E-4</v>
      </c>
      <c r="AR254" s="15" t="s">
        <v>222</v>
      </c>
      <c r="AT254" s="15" t="s">
        <v>141</v>
      </c>
      <c r="AU254" s="15" t="s">
        <v>119</v>
      </c>
      <c r="AY254" s="15" t="s">
        <v>140</v>
      </c>
      <c r="BE254" s="98">
        <f t="shared" si="19"/>
        <v>0</v>
      </c>
      <c r="BF254" s="98">
        <f t="shared" si="20"/>
        <v>0</v>
      </c>
      <c r="BG254" s="98">
        <f t="shared" si="21"/>
        <v>0</v>
      </c>
      <c r="BH254" s="98">
        <f t="shared" si="22"/>
        <v>0</v>
      </c>
      <c r="BI254" s="98">
        <f t="shared" si="23"/>
        <v>0</v>
      </c>
      <c r="BJ254" s="15" t="s">
        <v>119</v>
      </c>
      <c r="BK254" s="161">
        <f t="shared" si="24"/>
        <v>0</v>
      </c>
      <c r="BL254" s="15" t="s">
        <v>222</v>
      </c>
      <c r="BM254" s="15" t="s">
        <v>440</v>
      </c>
    </row>
    <row r="255" spans="2:65" s="1" customFormat="1" ht="31.5" customHeight="1" x14ac:dyDescent="0.25">
      <c r="B255" s="123"/>
      <c r="C255" s="153" t="s">
        <v>441</v>
      </c>
      <c r="D255" s="153" t="s">
        <v>141</v>
      </c>
      <c r="E255" s="154" t="s">
        <v>442</v>
      </c>
      <c r="F255" s="252" t="s">
        <v>443</v>
      </c>
      <c r="G255" s="253"/>
      <c r="H255" s="253"/>
      <c r="I255" s="253"/>
      <c r="J255" s="155" t="s">
        <v>144</v>
      </c>
      <c r="K255" s="156">
        <v>1</v>
      </c>
      <c r="L255" s="249">
        <v>0</v>
      </c>
      <c r="M255" s="253"/>
      <c r="N255" s="254">
        <f t="shared" si="15"/>
        <v>0</v>
      </c>
      <c r="O255" s="253"/>
      <c r="P255" s="253"/>
      <c r="Q255" s="253"/>
      <c r="R255" s="125"/>
      <c r="T255" s="158" t="s">
        <v>18</v>
      </c>
      <c r="U255" s="41" t="s">
        <v>43</v>
      </c>
      <c r="V255" s="33"/>
      <c r="W255" s="159">
        <f t="shared" si="16"/>
        <v>0</v>
      </c>
      <c r="X255" s="159">
        <v>1.0000000000000001E-5</v>
      </c>
      <c r="Y255" s="159">
        <f t="shared" si="17"/>
        <v>1.0000000000000001E-5</v>
      </c>
      <c r="Z255" s="159">
        <v>0</v>
      </c>
      <c r="AA255" s="160">
        <f t="shared" si="18"/>
        <v>0</v>
      </c>
      <c r="AR255" s="15" t="s">
        <v>222</v>
      </c>
      <c r="AT255" s="15" t="s">
        <v>141</v>
      </c>
      <c r="AU255" s="15" t="s">
        <v>119</v>
      </c>
      <c r="AY255" s="15" t="s">
        <v>140</v>
      </c>
      <c r="BE255" s="98">
        <f t="shared" si="19"/>
        <v>0</v>
      </c>
      <c r="BF255" s="98">
        <f t="shared" si="20"/>
        <v>0</v>
      </c>
      <c r="BG255" s="98">
        <f t="shared" si="21"/>
        <v>0</v>
      </c>
      <c r="BH255" s="98">
        <f t="shared" si="22"/>
        <v>0</v>
      </c>
      <c r="BI255" s="98">
        <f t="shared" si="23"/>
        <v>0</v>
      </c>
      <c r="BJ255" s="15" t="s">
        <v>119</v>
      </c>
      <c r="BK255" s="161">
        <f t="shared" si="24"/>
        <v>0</v>
      </c>
      <c r="BL255" s="15" t="s">
        <v>222</v>
      </c>
      <c r="BM255" s="15" t="s">
        <v>444</v>
      </c>
    </row>
    <row r="256" spans="2:65" s="1" customFormat="1" ht="31.5" customHeight="1" x14ac:dyDescent="0.25">
      <c r="B256" s="123"/>
      <c r="C256" s="153" t="s">
        <v>445</v>
      </c>
      <c r="D256" s="153" t="s">
        <v>141</v>
      </c>
      <c r="E256" s="154" t="s">
        <v>446</v>
      </c>
      <c r="F256" s="252" t="s">
        <v>447</v>
      </c>
      <c r="G256" s="253"/>
      <c r="H256" s="253"/>
      <c r="I256" s="253"/>
      <c r="J256" s="155" t="s">
        <v>144</v>
      </c>
      <c r="K256" s="156">
        <v>1</v>
      </c>
      <c r="L256" s="249">
        <v>0</v>
      </c>
      <c r="M256" s="253"/>
      <c r="N256" s="254">
        <f t="shared" si="15"/>
        <v>0</v>
      </c>
      <c r="O256" s="253"/>
      <c r="P256" s="253"/>
      <c r="Q256" s="253"/>
      <c r="R256" s="125"/>
      <c r="T256" s="158" t="s">
        <v>18</v>
      </c>
      <c r="U256" s="41" t="s">
        <v>43</v>
      </c>
      <c r="V256" s="33"/>
      <c r="W256" s="159">
        <f t="shared" si="16"/>
        <v>0</v>
      </c>
      <c r="X256" s="159">
        <v>0</v>
      </c>
      <c r="Y256" s="159">
        <f t="shared" si="17"/>
        <v>0</v>
      </c>
      <c r="Z256" s="159">
        <v>0</v>
      </c>
      <c r="AA256" s="160">
        <f t="shared" si="18"/>
        <v>0</v>
      </c>
      <c r="AR256" s="15" t="s">
        <v>222</v>
      </c>
      <c r="AT256" s="15" t="s">
        <v>141</v>
      </c>
      <c r="AU256" s="15" t="s">
        <v>119</v>
      </c>
      <c r="AY256" s="15" t="s">
        <v>140</v>
      </c>
      <c r="BE256" s="98">
        <f t="shared" si="19"/>
        <v>0</v>
      </c>
      <c r="BF256" s="98">
        <f t="shared" si="20"/>
        <v>0</v>
      </c>
      <c r="BG256" s="98">
        <f t="shared" si="21"/>
        <v>0</v>
      </c>
      <c r="BH256" s="98">
        <f t="shared" si="22"/>
        <v>0</v>
      </c>
      <c r="BI256" s="98">
        <f t="shared" si="23"/>
        <v>0</v>
      </c>
      <c r="BJ256" s="15" t="s">
        <v>119</v>
      </c>
      <c r="BK256" s="161">
        <f t="shared" si="24"/>
        <v>0</v>
      </c>
      <c r="BL256" s="15" t="s">
        <v>222</v>
      </c>
      <c r="BM256" s="15" t="s">
        <v>448</v>
      </c>
    </row>
    <row r="257" spans="2:65" s="1" customFormat="1" ht="22.5" customHeight="1" x14ac:dyDescent="0.25">
      <c r="B257" s="123"/>
      <c r="C257" s="178" t="s">
        <v>449</v>
      </c>
      <c r="D257" s="178" t="s">
        <v>237</v>
      </c>
      <c r="E257" s="179" t="s">
        <v>450</v>
      </c>
      <c r="F257" s="255" t="s">
        <v>451</v>
      </c>
      <c r="G257" s="256"/>
      <c r="H257" s="256"/>
      <c r="I257" s="256"/>
      <c r="J257" s="180" t="s">
        <v>144</v>
      </c>
      <c r="K257" s="181">
        <v>1</v>
      </c>
      <c r="L257" s="257">
        <v>0</v>
      </c>
      <c r="M257" s="256"/>
      <c r="N257" s="258">
        <f t="shared" si="15"/>
        <v>0</v>
      </c>
      <c r="O257" s="253"/>
      <c r="P257" s="253"/>
      <c r="Q257" s="253"/>
      <c r="R257" s="125"/>
      <c r="T257" s="158" t="s">
        <v>18</v>
      </c>
      <c r="U257" s="41" t="s">
        <v>43</v>
      </c>
      <c r="V257" s="33"/>
      <c r="W257" s="159">
        <f t="shared" si="16"/>
        <v>0</v>
      </c>
      <c r="X257" s="159">
        <v>0</v>
      </c>
      <c r="Y257" s="159">
        <f t="shared" si="17"/>
        <v>0</v>
      </c>
      <c r="Z257" s="159">
        <v>0</v>
      </c>
      <c r="AA257" s="160">
        <f t="shared" si="18"/>
        <v>0</v>
      </c>
      <c r="AR257" s="15" t="s">
        <v>300</v>
      </c>
      <c r="AT257" s="15" t="s">
        <v>237</v>
      </c>
      <c r="AU257" s="15" t="s">
        <v>119</v>
      </c>
      <c r="AY257" s="15" t="s">
        <v>140</v>
      </c>
      <c r="BE257" s="98">
        <f t="shared" si="19"/>
        <v>0</v>
      </c>
      <c r="BF257" s="98">
        <f t="shared" si="20"/>
        <v>0</v>
      </c>
      <c r="BG257" s="98">
        <f t="shared" si="21"/>
        <v>0</v>
      </c>
      <c r="BH257" s="98">
        <f t="shared" si="22"/>
        <v>0</v>
      </c>
      <c r="BI257" s="98">
        <f t="shared" si="23"/>
        <v>0</v>
      </c>
      <c r="BJ257" s="15" t="s">
        <v>119</v>
      </c>
      <c r="BK257" s="161">
        <f t="shared" si="24"/>
        <v>0</v>
      </c>
      <c r="BL257" s="15" t="s">
        <v>222</v>
      </c>
      <c r="BM257" s="15" t="s">
        <v>452</v>
      </c>
    </row>
    <row r="258" spans="2:65" s="9" customFormat="1" ht="29.85" customHeight="1" x14ac:dyDescent="0.3">
      <c r="B258" s="142"/>
      <c r="C258" s="143"/>
      <c r="D258" s="152" t="s">
        <v>108</v>
      </c>
      <c r="E258" s="152"/>
      <c r="F258" s="152"/>
      <c r="G258" s="152"/>
      <c r="H258" s="152"/>
      <c r="I258" s="152"/>
      <c r="J258" s="152"/>
      <c r="K258" s="152"/>
      <c r="L258" s="152"/>
      <c r="M258" s="152"/>
      <c r="N258" s="234">
        <f>BK258</f>
        <v>0</v>
      </c>
      <c r="O258" s="235"/>
      <c r="P258" s="235"/>
      <c r="Q258" s="235"/>
      <c r="R258" s="145"/>
      <c r="T258" s="146"/>
      <c r="U258" s="143"/>
      <c r="V258" s="143"/>
      <c r="W258" s="147">
        <f>SUM(W259:W265)</f>
        <v>0</v>
      </c>
      <c r="X258" s="143"/>
      <c r="Y258" s="147">
        <f>SUM(Y259:Y265)</f>
        <v>1.2600000000000001E-3</v>
      </c>
      <c r="Z258" s="143"/>
      <c r="AA258" s="148">
        <f>SUM(AA259:AA265)</f>
        <v>0.38068600000000002</v>
      </c>
      <c r="AR258" s="149" t="s">
        <v>119</v>
      </c>
      <c r="AT258" s="150" t="s">
        <v>75</v>
      </c>
      <c r="AU258" s="150" t="s">
        <v>80</v>
      </c>
      <c r="AY258" s="149" t="s">
        <v>140</v>
      </c>
      <c r="BK258" s="151">
        <f>SUM(BK259:BK265)</f>
        <v>0</v>
      </c>
    </row>
    <row r="259" spans="2:65" s="1" customFormat="1" ht="31.5" customHeight="1" x14ac:dyDescent="0.25">
      <c r="B259" s="123"/>
      <c r="C259" s="153" t="s">
        <v>453</v>
      </c>
      <c r="D259" s="153" t="s">
        <v>141</v>
      </c>
      <c r="E259" s="154" t="s">
        <v>454</v>
      </c>
      <c r="F259" s="252" t="s">
        <v>455</v>
      </c>
      <c r="G259" s="253"/>
      <c r="H259" s="253"/>
      <c r="I259" s="253"/>
      <c r="J259" s="155" t="s">
        <v>162</v>
      </c>
      <c r="K259" s="156">
        <v>6</v>
      </c>
      <c r="L259" s="249">
        <v>0</v>
      </c>
      <c r="M259" s="253"/>
      <c r="N259" s="254">
        <f>ROUND(L259*K259,3)</f>
        <v>0</v>
      </c>
      <c r="O259" s="253"/>
      <c r="P259" s="253"/>
      <c r="Q259" s="253"/>
      <c r="R259" s="125"/>
      <c r="T259" s="158" t="s">
        <v>18</v>
      </c>
      <c r="U259" s="41" t="s">
        <v>43</v>
      </c>
      <c r="V259" s="33"/>
      <c r="W259" s="159">
        <f>V259*K259</f>
        <v>0</v>
      </c>
      <c r="X259" s="159">
        <v>4.0000000000000003E-5</v>
      </c>
      <c r="Y259" s="159">
        <f>X259*K259</f>
        <v>2.4000000000000003E-4</v>
      </c>
      <c r="Z259" s="159">
        <v>2.5400000000000002E-3</v>
      </c>
      <c r="AA259" s="160">
        <f>Z259*K259</f>
        <v>1.524E-2</v>
      </c>
      <c r="AR259" s="15" t="s">
        <v>222</v>
      </c>
      <c r="AT259" s="15" t="s">
        <v>141</v>
      </c>
      <c r="AU259" s="15" t="s">
        <v>119</v>
      </c>
      <c r="AY259" s="15" t="s">
        <v>140</v>
      </c>
      <c r="BE259" s="98">
        <f>IF(U259="základná",N259,0)</f>
        <v>0</v>
      </c>
      <c r="BF259" s="98">
        <f>IF(U259="znížená",N259,0)</f>
        <v>0</v>
      </c>
      <c r="BG259" s="98">
        <f>IF(U259="zákl. prenesená",N259,0)</f>
        <v>0</v>
      </c>
      <c r="BH259" s="98">
        <f>IF(U259="zníž. prenesená",N259,0)</f>
        <v>0</v>
      </c>
      <c r="BI259" s="98">
        <f>IF(U259="nulová",N259,0)</f>
        <v>0</v>
      </c>
      <c r="BJ259" s="15" t="s">
        <v>119</v>
      </c>
      <c r="BK259" s="161">
        <f>ROUND(L259*K259,3)</f>
        <v>0</v>
      </c>
      <c r="BL259" s="15" t="s">
        <v>222</v>
      </c>
      <c r="BM259" s="15" t="s">
        <v>456</v>
      </c>
    </row>
    <row r="260" spans="2:65" s="1" customFormat="1" ht="31.5" customHeight="1" x14ac:dyDescent="0.25">
      <c r="B260" s="123"/>
      <c r="C260" s="153" t="s">
        <v>457</v>
      </c>
      <c r="D260" s="153" t="s">
        <v>141</v>
      </c>
      <c r="E260" s="154" t="s">
        <v>458</v>
      </c>
      <c r="F260" s="252" t="s">
        <v>459</v>
      </c>
      <c r="G260" s="253"/>
      <c r="H260" s="253"/>
      <c r="I260" s="253"/>
      <c r="J260" s="155" t="s">
        <v>144</v>
      </c>
      <c r="K260" s="156">
        <v>2</v>
      </c>
      <c r="L260" s="249">
        <v>0</v>
      </c>
      <c r="M260" s="253"/>
      <c r="N260" s="254">
        <f>ROUND(L260*K260,3)</f>
        <v>0</v>
      </c>
      <c r="O260" s="253"/>
      <c r="P260" s="253"/>
      <c r="Q260" s="253"/>
      <c r="R260" s="125"/>
      <c r="T260" s="158" t="s">
        <v>18</v>
      </c>
      <c r="U260" s="41" t="s">
        <v>43</v>
      </c>
      <c r="V260" s="33"/>
      <c r="W260" s="159">
        <f>V260*K260</f>
        <v>0</v>
      </c>
      <c r="X260" s="159">
        <v>3.2000000000000003E-4</v>
      </c>
      <c r="Y260" s="159">
        <f>X260*K260</f>
        <v>6.4000000000000005E-4</v>
      </c>
      <c r="Z260" s="159">
        <v>0</v>
      </c>
      <c r="AA260" s="160">
        <f>Z260*K260</f>
        <v>0</v>
      </c>
      <c r="AR260" s="15" t="s">
        <v>222</v>
      </c>
      <c r="AT260" s="15" t="s">
        <v>141</v>
      </c>
      <c r="AU260" s="15" t="s">
        <v>119</v>
      </c>
      <c r="AY260" s="15" t="s">
        <v>140</v>
      </c>
      <c r="BE260" s="98">
        <f>IF(U260="základná",N260,0)</f>
        <v>0</v>
      </c>
      <c r="BF260" s="98">
        <f>IF(U260="znížená",N260,0)</f>
        <v>0</v>
      </c>
      <c r="BG260" s="98">
        <f>IF(U260="zákl. prenesená",N260,0)</f>
        <v>0</v>
      </c>
      <c r="BH260" s="98">
        <f>IF(U260="zníž. prenesená",N260,0)</f>
        <v>0</v>
      </c>
      <c r="BI260" s="98">
        <f>IF(U260="nulová",N260,0)</f>
        <v>0</v>
      </c>
      <c r="BJ260" s="15" t="s">
        <v>119</v>
      </c>
      <c r="BK260" s="161">
        <f>ROUND(L260*K260,3)</f>
        <v>0</v>
      </c>
      <c r="BL260" s="15" t="s">
        <v>222</v>
      </c>
      <c r="BM260" s="15" t="s">
        <v>460</v>
      </c>
    </row>
    <row r="261" spans="2:65" s="1" customFormat="1" ht="31.5" customHeight="1" x14ac:dyDescent="0.25">
      <c r="B261" s="123"/>
      <c r="C261" s="153" t="s">
        <v>461</v>
      </c>
      <c r="D261" s="153" t="s">
        <v>141</v>
      </c>
      <c r="E261" s="154" t="s">
        <v>462</v>
      </c>
      <c r="F261" s="252" t="s">
        <v>463</v>
      </c>
      <c r="G261" s="253"/>
      <c r="H261" s="253"/>
      <c r="I261" s="253"/>
      <c r="J261" s="155" t="s">
        <v>144</v>
      </c>
      <c r="K261" s="156">
        <v>4</v>
      </c>
      <c r="L261" s="249">
        <v>0</v>
      </c>
      <c r="M261" s="253"/>
      <c r="N261" s="254">
        <f>ROUND(L261*K261,3)</f>
        <v>0</v>
      </c>
      <c r="O261" s="253"/>
      <c r="P261" s="253"/>
      <c r="Q261" s="253"/>
      <c r="R261" s="125"/>
      <c r="T261" s="158" t="s">
        <v>18</v>
      </c>
      <c r="U261" s="41" t="s">
        <v>43</v>
      </c>
      <c r="V261" s="33"/>
      <c r="W261" s="159">
        <f>V261*K261</f>
        <v>0</v>
      </c>
      <c r="X261" s="159">
        <v>6.0000000000000002E-5</v>
      </c>
      <c r="Y261" s="159">
        <f>X261*K261</f>
        <v>2.4000000000000001E-4</v>
      </c>
      <c r="Z261" s="159">
        <v>1.1000000000000001E-3</v>
      </c>
      <c r="AA261" s="160">
        <f>Z261*K261</f>
        <v>4.4000000000000003E-3</v>
      </c>
      <c r="AR261" s="15" t="s">
        <v>222</v>
      </c>
      <c r="AT261" s="15" t="s">
        <v>141</v>
      </c>
      <c r="AU261" s="15" t="s">
        <v>119</v>
      </c>
      <c r="AY261" s="15" t="s">
        <v>140</v>
      </c>
      <c r="BE261" s="98">
        <f>IF(U261="základná",N261,0)</f>
        <v>0</v>
      </c>
      <c r="BF261" s="98">
        <f>IF(U261="znížená",N261,0)</f>
        <v>0</v>
      </c>
      <c r="BG261" s="98">
        <f>IF(U261="zákl. prenesená",N261,0)</f>
        <v>0</v>
      </c>
      <c r="BH261" s="98">
        <f>IF(U261="zníž. prenesená",N261,0)</f>
        <v>0</v>
      </c>
      <c r="BI261" s="98">
        <f>IF(U261="nulová",N261,0)</f>
        <v>0</v>
      </c>
      <c r="BJ261" s="15" t="s">
        <v>119</v>
      </c>
      <c r="BK261" s="161">
        <f>ROUND(L261*K261,3)</f>
        <v>0</v>
      </c>
      <c r="BL261" s="15" t="s">
        <v>222</v>
      </c>
      <c r="BM261" s="15" t="s">
        <v>464</v>
      </c>
    </row>
    <row r="262" spans="2:65" s="1" customFormat="1" ht="22.5" customHeight="1" x14ac:dyDescent="0.25">
      <c r="B262" s="123"/>
      <c r="C262" s="153" t="s">
        <v>465</v>
      </c>
      <c r="D262" s="153" t="s">
        <v>141</v>
      </c>
      <c r="E262" s="154" t="s">
        <v>466</v>
      </c>
      <c r="F262" s="252" t="s">
        <v>467</v>
      </c>
      <c r="G262" s="253"/>
      <c r="H262" s="253"/>
      <c r="I262" s="253"/>
      <c r="J262" s="155" t="s">
        <v>149</v>
      </c>
      <c r="K262" s="156">
        <v>15.17</v>
      </c>
      <c r="L262" s="249">
        <v>0</v>
      </c>
      <c r="M262" s="253"/>
      <c r="N262" s="254">
        <f>ROUND(L262*K262,3)</f>
        <v>0</v>
      </c>
      <c r="O262" s="253"/>
      <c r="P262" s="253"/>
      <c r="Q262" s="253"/>
      <c r="R262" s="125"/>
      <c r="T262" s="158" t="s">
        <v>18</v>
      </c>
      <c r="U262" s="41" t="s">
        <v>43</v>
      </c>
      <c r="V262" s="33"/>
      <c r="W262" s="159">
        <f>V262*K262</f>
        <v>0</v>
      </c>
      <c r="X262" s="159">
        <v>0</v>
      </c>
      <c r="Y262" s="159">
        <f>X262*K262</f>
        <v>0</v>
      </c>
      <c r="Z262" s="159">
        <v>2.3800000000000002E-2</v>
      </c>
      <c r="AA262" s="160">
        <f>Z262*K262</f>
        <v>0.36104600000000003</v>
      </c>
      <c r="AR262" s="15" t="s">
        <v>222</v>
      </c>
      <c r="AT262" s="15" t="s">
        <v>141</v>
      </c>
      <c r="AU262" s="15" t="s">
        <v>119</v>
      </c>
      <c r="AY262" s="15" t="s">
        <v>140</v>
      </c>
      <c r="BE262" s="98">
        <f>IF(U262="základná",N262,0)</f>
        <v>0</v>
      </c>
      <c r="BF262" s="98">
        <f>IF(U262="znížená",N262,0)</f>
        <v>0</v>
      </c>
      <c r="BG262" s="98">
        <f>IF(U262="zákl. prenesená",N262,0)</f>
        <v>0</v>
      </c>
      <c r="BH262" s="98">
        <f>IF(U262="zníž. prenesená",N262,0)</f>
        <v>0</v>
      </c>
      <c r="BI262" s="98">
        <f>IF(U262="nulová",N262,0)</f>
        <v>0</v>
      </c>
      <c r="BJ262" s="15" t="s">
        <v>119</v>
      </c>
      <c r="BK262" s="161">
        <f>ROUND(L262*K262,3)</f>
        <v>0</v>
      </c>
      <c r="BL262" s="15" t="s">
        <v>222</v>
      </c>
      <c r="BM262" s="15" t="s">
        <v>468</v>
      </c>
    </row>
    <row r="263" spans="2:65" s="10" customFormat="1" ht="22.5" customHeight="1" x14ac:dyDescent="0.25">
      <c r="B263" s="162"/>
      <c r="C263" s="163"/>
      <c r="D263" s="163"/>
      <c r="E263" s="164" t="s">
        <v>18</v>
      </c>
      <c r="F263" s="261" t="s">
        <v>469</v>
      </c>
      <c r="G263" s="262"/>
      <c r="H263" s="262"/>
      <c r="I263" s="262"/>
      <c r="J263" s="163"/>
      <c r="K263" s="165">
        <v>15.17</v>
      </c>
      <c r="L263" s="163"/>
      <c r="M263" s="163"/>
      <c r="N263" s="163"/>
      <c r="O263" s="163"/>
      <c r="P263" s="163"/>
      <c r="Q263" s="163"/>
      <c r="R263" s="166"/>
      <c r="T263" s="167"/>
      <c r="U263" s="163"/>
      <c r="V263" s="163"/>
      <c r="W263" s="163"/>
      <c r="X263" s="163"/>
      <c r="Y263" s="163"/>
      <c r="Z263" s="163"/>
      <c r="AA263" s="168"/>
      <c r="AT263" s="169" t="s">
        <v>152</v>
      </c>
      <c r="AU263" s="169" t="s">
        <v>119</v>
      </c>
      <c r="AV263" s="10" t="s">
        <v>119</v>
      </c>
      <c r="AW263" s="10" t="s">
        <v>32</v>
      </c>
      <c r="AX263" s="10" t="s">
        <v>80</v>
      </c>
      <c r="AY263" s="169" t="s">
        <v>140</v>
      </c>
    </row>
    <row r="264" spans="2:65" s="1" customFormat="1" ht="31.5" customHeight="1" x14ac:dyDescent="0.25">
      <c r="B264" s="123"/>
      <c r="C264" s="153" t="s">
        <v>470</v>
      </c>
      <c r="D264" s="153" t="s">
        <v>141</v>
      </c>
      <c r="E264" s="154" t="s">
        <v>471</v>
      </c>
      <c r="F264" s="252" t="s">
        <v>472</v>
      </c>
      <c r="G264" s="253"/>
      <c r="H264" s="253"/>
      <c r="I264" s="253"/>
      <c r="J264" s="155" t="s">
        <v>144</v>
      </c>
      <c r="K264" s="156">
        <v>14</v>
      </c>
      <c r="L264" s="249">
        <v>0</v>
      </c>
      <c r="M264" s="253"/>
      <c r="N264" s="254">
        <f>ROUND(L264*K264,3)</f>
        <v>0</v>
      </c>
      <c r="O264" s="253"/>
      <c r="P264" s="253"/>
      <c r="Q264" s="253"/>
      <c r="R264" s="125"/>
      <c r="T264" s="158" t="s">
        <v>18</v>
      </c>
      <c r="U264" s="41" t="s">
        <v>43</v>
      </c>
      <c r="V264" s="33"/>
      <c r="W264" s="159">
        <f>V264*K264</f>
        <v>0</v>
      </c>
      <c r="X264" s="159">
        <v>1.0000000000000001E-5</v>
      </c>
      <c r="Y264" s="159">
        <f>X264*K264</f>
        <v>1.4000000000000001E-4</v>
      </c>
      <c r="Z264" s="159">
        <v>0</v>
      </c>
      <c r="AA264" s="160">
        <f>Z264*K264</f>
        <v>0</v>
      </c>
      <c r="AR264" s="15" t="s">
        <v>222</v>
      </c>
      <c r="AT264" s="15" t="s">
        <v>141</v>
      </c>
      <c r="AU264" s="15" t="s">
        <v>119</v>
      </c>
      <c r="AY264" s="15" t="s">
        <v>140</v>
      </c>
      <c r="BE264" s="98">
        <f>IF(U264="základná",N264,0)</f>
        <v>0</v>
      </c>
      <c r="BF264" s="98">
        <f>IF(U264="znížená",N264,0)</f>
        <v>0</v>
      </c>
      <c r="BG264" s="98">
        <f>IF(U264="zákl. prenesená",N264,0)</f>
        <v>0</v>
      </c>
      <c r="BH264" s="98">
        <f>IF(U264="zníž. prenesená",N264,0)</f>
        <v>0</v>
      </c>
      <c r="BI264" s="98">
        <f>IF(U264="nulová",N264,0)</f>
        <v>0</v>
      </c>
      <c r="BJ264" s="15" t="s">
        <v>119</v>
      </c>
      <c r="BK264" s="161">
        <f>ROUND(L264*K264,3)</f>
        <v>0</v>
      </c>
      <c r="BL264" s="15" t="s">
        <v>222</v>
      </c>
      <c r="BM264" s="15" t="s">
        <v>473</v>
      </c>
    </row>
    <row r="265" spans="2:65" s="1" customFormat="1" ht="22.5" customHeight="1" x14ac:dyDescent="0.25">
      <c r="B265" s="123"/>
      <c r="C265" s="153" t="s">
        <v>474</v>
      </c>
      <c r="D265" s="153" t="s">
        <v>141</v>
      </c>
      <c r="E265" s="154" t="s">
        <v>475</v>
      </c>
      <c r="F265" s="252" t="s">
        <v>476</v>
      </c>
      <c r="G265" s="253"/>
      <c r="H265" s="253"/>
      <c r="I265" s="253"/>
      <c r="J265" s="155" t="s">
        <v>477</v>
      </c>
      <c r="K265" s="156">
        <v>1</v>
      </c>
      <c r="L265" s="249">
        <v>0</v>
      </c>
      <c r="M265" s="253"/>
      <c r="N265" s="254">
        <f>ROUND(L265*K265,3)</f>
        <v>0</v>
      </c>
      <c r="O265" s="253"/>
      <c r="P265" s="253"/>
      <c r="Q265" s="253"/>
      <c r="R265" s="125"/>
      <c r="T265" s="158" t="s">
        <v>18</v>
      </c>
      <c r="U265" s="41" t="s">
        <v>43</v>
      </c>
      <c r="V265" s="33"/>
      <c r="W265" s="159">
        <f>V265*K265</f>
        <v>0</v>
      </c>
      <c r="X265" s="159">
        <v>0</v>
      </c>
      <c r="Y265" s="159">
        <f>X265*K265</f>
        <v>0</v>
      </c>
      <c r="Z265" s="159">
        <v>0</v>
      </c>
      <c r="AA265" s="160">
        <f>Z265*K265</f>
        <v>0</v>
      </c>
      <c r="AR265" s="15" t="s">
        <v>222</v>
      </c>
      <c r="AT265" s="15" t="s">
        <v>141</v>
      </c>
      <c r="AU265" s="15" t="s">
        <v>119</v>
      </c>
      <c r="AY265" s="15" t="s">
        <v>140</v>
      </c>
      <c r="BE265" s="98">
        <f>IF(U265="základná",N265,0)</f>
        <v>0</v>
      </c>
      <c r="BF265" s="98">
        <f>IF(U265="znížená",N265,0)</f>
        <v>0</v>
      </c>
      <c r="BG265" s="98">
        <f>IF(U265="zákl. prenesená",N265,0)</f>
        <v>0</v>
      </c>
      <c r="BH265" s="98">
        <f>IF(U265="zníž. prenesená",N265,0)</f>
        <v>0</v>
      </c>
      <c r="BI265" s="98">
        <f>IF(U265="nulová",N265,0)</f>
        <v>0</v>
      </c>
      <c r="BJ265" s="15" t="s">
        <v>119</v>
      </c>
      <c r="BK265" s="161">
        <f>ROUND(L265*K265,3)</f>
        <v>0</v>
      </c>
      <c r="BL265" s="15" t="s">
        <v>222</v>
      </c>
      <c r="BM265" s="15" t="s">
        <v>478</v>
      </c>
    </row>
    <row r="266" spans="2:65" s="9" customFormat="1" ht="29.85" customHeight="1" x14ac:dyDescent="0.3">
      <c r="B266" s="142"/>
      <c r="C266" s="143"/>
      <c r="D266" s="152" t="s">
        <v>109</v>
      </c>
      <c r="E266" s="152"/>
      <c r="F266" s="152"/>
      <c r="G266" s="152"/>
      <c r="H266" s="152"/>
      <c r="I266" s="152"/>
      <c r="J266" s="152"/>
      <c r="K266" s="152"/>
      <c r="L266" s="152"/>
      <c r="M266" s="152"/>
      <c r="N266" s="234">
        <f>BK266</f>
        <v>0</v>
      </c>
      <c r="O266" s="235"/>
      <c r="P266" s="235"/>
      <c r="Q266" s="235"/>
      <c r="R266" s="145"/>
      <c r="T266" s="146"/>
      <c r="U266" s="143"/>
      <c r="V266" s="143"/>
      <c r="W266" s="147">
        <f>SUM(W267:W306)</f>
        <v>0</v>
      </c>
      <c r="X266" s="143"/>
      <c r="Y266" s="147">
        <f>SUM(Y267:Y306)</f>
        <v>30.181850000000001</v>
      </c>
      <c r="Z266" s="143"/>
      <c r="AA266" s="148">
        <f>SUM(AA267:AA306)</f>
        <v>0</v>
      </c>
      <c r="AR266" s="149" t="s">
        <v>119</v>
      </c>
      <c r="AT266" s="150" t="s">
        <v>75</v>
      </c>
      <c r="AU266" s="150" t="s">
        <v>80</v>
      </c>
      <c r="AY266" s="149" t="s">
        <v>140</v>
      </c>
      <c r="BK266" s="151">
        <f>SUM(BK267:BK306)</f>
        <v>0</v>
      </c>
    </row>
    <row r="267" spans="2:65" s="1" customFormat="1" ht="31.5" customHeight="1" x14ac:dyDescent="0.25">
      <c r="B267" s="123"/>
      <c r="C267" s="153" t="s">
        <v>479</v>
      </c>
      <c r="D267" s="153" t="s">
        <v>141</v>
      </c>
      <c r="E267" s="154" t="s">
        <v>480</v>
      </c>
      <c r="F267" s="252" t="s">
        <v>481</v>
      </c>
      <c r="G267" s="253"/>
      <c r="H267" s="253"/>
      <c r="I267" s="253"/>
      <c r="J267" s="155" t="s">
        <v>149</v>
      </c>
      <c r="K267" s="156">
        <v>79.587000000000003</v>
      </c>
      <c r="L267" s="249">
        <v>0</v>
      </c>
      <c r="M267" s="253"/>
      <c r="N267" s="254">
        <f>ROUND(L267*K267,3)</f>
        <v>0</v>
      </c>
      <c r="O267" s="253"/>
      <c r="P267" s="253"/>
      <c r="Q267" s="253"/>
      <c r="R267" s="125"/>
      <c r="T267" s="158" t="s">
        <v>18</v>
      </c>
      <c r="U267" s="41" t="s">
        <v>43</v>
      </c>
      <c r="V267" s="33"/>
      <c r="W267" s="159">
        <f>V267*K267</f>
        <v>0</v>
      </c>
      <c r="X267" s="159">
        <v>3.0000000000000001E-5</v>
      </c>
      <c r="Y267" s="159">
        <f>X267*K267</f>
        <v>2.3876100000000001E-3</v>
      </c>
      <c r="Z267" s="159">
        <v>0</v>
      </c>
      <c r="AA267" s="160">
        <f>Z267*K267</f>
        <v>0</v>
      </c>
      <c r="AR267" s="15" t="s">
        <v>222</v>
      </c>
      <c r="AT267" s="15" t="s">
        <v>141</v>
      </c>
      <c r="AU267" s="15" t="s">
        <v>119</v>
      </c>
      <c r="AY267" s="15" t="s">
        <v>140</v>
      </c>
      <c r="BE267" s="98">
        <f>IF(U267="základná",N267,0)</f>
        <v>0</v>
      </c>
      <c r="BF267" s="98">
        <f>IF(U267="znížená",N267,0)</f>
        <v>0</v>
      </c>
      <c r="BG267" s="98">
        <f>IF(U267="zákl. prenesená",N267,0)</f>
        <v>0</v>
      </c>
      <c r="BH267" s="98">
        <f>IF(U267="zníž. prenesená",N267,0)</f>
        <v>0</v>
      </c>
      <c r="BI267" s="98">
        <f>IF(U267="nulová",N267,0)</f>
        <v>0</v>
      </c>
      <c r="BJ267" s="15" t="s">
        <v>119</v>
      </c>
      <c r="BK267" s="161">
        <f>ROUND(L267*K267,3)</f>
        <v>0</v>
      </c>
      <c r="BL267" s="15" t="s">
        <v>222</v>
      </c>
      <c r="BM267" s="15" t="s">
        <v>482</v>
      </c>
    </row>
    <row r="268" spans="2:65" s="10" customFormat="1" ht="22.5" customHeight="1" x14ac:dyDescent="0.25">
      <c r="B268" s="162"/>
      <c r="C268" s="163"/>
      <c r="D268" s="163"/>
      <c r="E268" s="164" t="s">
        <v>18</v>
      </c>
      <c r="F268" s="261" t="s">
        <v>483</v>
      </c>
      <c r="G268" s="262"/>
      <c r="H268" s="262"/>
      <c r="I268" s="262"/>
      <c r="J268" s="163"/>
      <c r="K268" s="165">
        <v>79.587000000000003</v>
      </c>
      <c r="L268" s="163"/>
      <c r="M268" s="163"/>
      <c r="N268" s="163"/>
      <c r="O268" s="163"/>
      <c r="P268" s="163"/>
      <c r="Q268" s="163"/>
      <c r="R268" s="166"/>
      <c r="T268" s="167"/>
      <c r="U268" s="163"/>
      <c r="V268" s="163"/>
      <c r="W268" s="163"/>
      <c r="X268" s="163"/>
      <c r="Y268" s="163"/>
      <c r="Z268" s="163"/>
      <c r="AA268" s="168"/>
      <c r="AT268" s="169" t="s">
        <v>152</v>
      </c>
      <c r="AU268" s="169" t="s">
        <v>119</v>
      </c>
      <c r="AV268" s="10" t="s">
        <v>119</v>
      </c>
      <c r="AW268" s="10" t="s">
        <v>32</v>
      </c>
      <c r="AX268" s="10" t="s">
        <v>80</v>
      </c>
      <c r="AY268" s="169" t="s">
        <v>140</v>
      </c>
    </row>
    <row r="269" spans="2:65" s="1" customFormat="1" ht="31.5" customHeight="1" x14ac:dyDescent="0.25">
      <c r="B269" s="123"/>
      <c r="C269" s="178" t="s">
        <v>484</v>
      </c>
      <c r="D269" s="178" t="s">
        <v>237</v>
      </c>
      <c r="E269" s="179" t="s">
        <v>485</v>
      </c>
      <c r="F269" s="255" t="s">
        <v>486</v>
      </c>
      <c r="G269" s="256"/>
      <c r="H269" s="256"/>
      <c r="I269" s="256"/>
      <c r="J269" s="180" t="s">
        <v>149</v>
      </c>
      <c r="K269" s="181">
        <v>83.566000000000003</v>
      </c>
      <c r="L269" s="257">
        <v>0</v>
      </c>
      <c r="M269" s="256"/>
      <c r="N269" s="258">
        <f>ROUND(L269*K269,3)</f>
        <v>0</v>
      </c>
      <c r="O269" s="253"/>
      <c r="P269" s="253"/>
      <c r="Q269" s="253"/>
      <c r="R269" s="125"/>
      <c r="T269" s="158" t="s">
        <v>18</v>
      </c>
      <c r="U269" s="41" t="s">
        <v>43</v>
      </c>
      <c r="V269" s="33"/>
      <c r="W269" s="159">
        <f>V269*K269</f>
        <v>0</v>
      </c>
      <c r="X269" s="159">
        <v>1.2500000000000001E-2</v>
      </c>
      <c r="Y269" s="159">
        <f>X269*K269</f>
        <v>1.044575</v>
      </c>
      <c r="Z269" s="159">
        <v>0</v>
      </c>
      <c r="AA269" s="160">
        <f>Z269*K269</f>
        <v>0</v>
      </c>
      <c r="AR269" s="15" t="s">
        <v>300</v>
      </c>
      <c r="AT269" s="15" t="s">
        <v>237</v>
      </c>
      <c r="AU269" s="15" t="s">
        <v>119</v>
      </c>
      <c r="AY269" s="15" t="s">
        <v>140</v>
      </c>
      <c r="BE269" s="98">
        <f>IF(U269="základná",N269,0)</f>
        <v>0</v>
      </c>
      <c r="BF269" s="98">
        <f>IF(U269="znížená",N269,0)</f>
        <v>0</v>
      </c>
      <c r="BG269" s="98">
        <f>IF(U269="zákl. prenesená",N269,0)</f>
        <v>0</v>
      </c>
      <c r="BH269" s="98">
        <f>IF(U269="zníž. prenesená",N269,0)</f>
        <v>0</v>
      </c>
      <c r="BI269" s="98">
        <f>IF(U269="nulová",N269,0)</f>
        <v>0</v>
      </c>
      <c r="BJ269" s="15" t="s">
        <v>119</v>
      </c>
      <c r="BK269" s="161">
        <f>ROUND(L269*K269,3)</f>
        <v>0</v>
      </c>
      <c r="BL269" s="15" t="s">
        <v>222</v>
      </c>
      <c r="BM269" s="15" t="s">
        <v>487</v>
      </c>
    </row>
    <row r="270" spans="2:65" s="1" customFormat="1" ht="22.5" customHeight="1" x14ac:dyDescent="0.25">
      <c r="B270" s="123"/>
      <c r="C270" s="153" t="s">
        <v>488</v>
      </c>
      <c r="D270" s="153" t="s">
        <v>141</v>
      </c>
      <c r="E270" s="154" t="s">
        <v>489</v>
      </c>
      <c r="F270" s="252" t="s">
        <v>490</v>
      </c>
      <c r="G270" s="253"/>
      <c r="H270" s="253"/>
      <c r="I270" s="253"/>
      <c r="J270" s="155" t="s">
        <v>162</v>
      </c>
      <c r="K270" s="156">
        <v>249.19499999999999</v>
      </c>
      <c r="L270" s="249">
        <v>0</v>
      </c>
      <c r="M270" s="253"/>
      <c r="N270" s="254">
        <f>ROUND(L270*K270,3)</f>
        <v>0</v>
      </c>
      <c r="O270" s="253"/>
      <c r="P270" s="253"/>
      <c r="Q270" s="253"/>
      <c r="R270" s="125"/>
      <c r="T270" s="158" t="s">
        <v>18</v>
      </c>
      <c r="U270" s="41" t="s">
        <v>43</v>
      </c>
      <c r="V270" s="33"/>
      <c r="W270" s="159">
        <f>V270*K270</f>
        <v>0</v>
      </c>
      <c r="X270" s="159">
        <v>3.0000000000000001E-5</v>
      </c>
      <c r="Y270" s="159">
        <f>X270*K270</f>
        <v>7.47585E-3</v>
      </c>
      <c r="Z270" s="159">
        <v>0</v>
      </c>
      <c r="AA270" s="160">
        <f>Z270*K270</f>
        <v>0</v>
      </c>
      <c r="AR270" s="15" t="s">
        <v>222</v>
      </c>
      <c r="AT270" s="15" t="s">
        <v>141</v>
      </c>
      <c r="AU270" s="15" t="s">
        <v>119</v>
      </c>
      <c r="AY270" s="15" t="s">
        <v>140</v>
      </c>
      <c r="BE270" s="98">
        <f>IF(U270="základná",N270,0)</f>
        <v>0</v>
      </c>
      <c r="BF270" s="98">
        <f>IF(U270="znížená",N270,0)</f>
        <v>0</v>
      </c>
      <c r="BG270" s="98">
        <f>IF(U270="zákl. prenesená",N270,0)</f>
        <v>0</v>
      </c>
      <c r="BH270" s="98">
        <f>IF(U270="zníž. prenesená",N270,0)</f>
        <v>0</v>
      </c>
      <c r="BI270" s="98">
        <f>IF(U270="nulová",N270,0)</f>
        <v>0</v>
      </c>
      <c r="BJ270" s="15" t="s">
        <v>119</v>
      </c>
      <c r="BK270" s="161">
        <f>ROUND(L270*K270,3)</f>
        <v>0</v>
      </c>
      <c r="BL270" s="15" t="s">
        <v>222</v>
      </c>
      <c r="BM270" s="15" t="s">
        <v>491</v>
      </c>
    </row>
    <row r="271" spans="2:65" s="10" customFormat="1" ht="22.5" customHeight="1" x14ac:dyDescent="0.25">
      <c r="B271" s="162"/>
      <c r="C271" s="163"/>
      <c r="D271" s="163"/>
      <c r="E271" s="164" t="s">
        <v>18</v>
      </c>
      <c r="F271" s="261" t="s">
        <v>492</v>
      </c>
      <c r="G271" s="262"/>
      <c r="H271" s="262"/>
      <c r="I271" s="262"/>
      <c r="J271" s="163"/>
      <c r="K271" s="165">
        <v>249.19499999999999</v>
      </c>
      <c r="L271" s="163"/>
      <c r="M271" s="163"/>
      <c r="N271" s="163"/>
      <c r="O271" s="163"/>
      <c r="P271" s="163"/>
      <c r="Q271" s="163"/>
      <c r="R271" s="166"/>
      <c r="T271" s="167"/>
      <c r="U271" s="163"/>
      <c r="V271" s="163"/>
      <c r="W271" s="163"/>
      <c r="X271" s="163"/>
      <c r="Y271" s="163"/>
      <c r="Z271" s="163"/>
      <c r="AA271" s="168"/>
      <c r="AT271" s="169" t="s">
        <v>152</v>
      </c>
      <c r="AU271" s="169" t="s">
        <v>119</v>
      </c>
      <c r="AV271" s="10" t="s">
        <v>119</v>
      </c>
      <c r="AW271" s="10" t="s">
        <v>32</v>
      </c>
      <c r="AX271" s="10" t="s">
        <v>80</v>
      </c>
      <c r="AY271" s="169" t="s">
        <v>140</v>
      </c>
    </row>
    <row r="272" spans="2:65" s="1" customFormat="1" ht="22.5" customHeight="1" x14ac:dyDescent="0.25">
      <c r="B272" s="123"/>
      <c r="C272" s="178" t="s">
        <v>493</v>
      </c>
      <c r="D272" s="178" t="s">
        <v>237</v>
      </c>
      <c r="E272" s="179" t="s">
        <v>494</v>
      </c>
      <c r="F272" s="255" t="s">
        <v>495</v>
      </c>
      <c r="G272" s="256"/>
      <c r="H272" s="256"/>
      <c r="I272" s="256"/>
      <c r="J272" s="180" t="s">
        <v>162</v>
      </c>
      <c r="K272" s="181">
        <v>261.65499999999997</v>
      </c>
      <c r="L272" s="257">
        <v>0</v>
      </c>
      <c r="M272" s="256"/>
      <c r="N272" s="258">
        <f>ROUND(L272*K272,3)</f>
        <v>0</v>
      </c>
      <c r="O272" s="253"/>
      <c r="P272" s="253"/>
      <c r="Q272" s="253"/>
      <c r="R272" s="125"/>
      <c r="T272" s="158" t="s">
        <v>18</v>
      </c>
      <c r="U272" s="41" t="s">
        <v>43</v>
      </c>
      <c r="V272" s="33"/>
      <c r="W272" s="159">
        <f>V272*K272</f>
        <v>0</v>
      </c>
      <c r="X272" s="159">
        <v>8.9999999999999998E-4</v>
      </c>
      <c r="Y272" s="159">
        <f>X272*K272</f>
        <v>0.23548949999999996</v>
      </c>
      <c r="Z272" s="159">
        <v>0</v>
      </c>
      <c r="AA272" s="160">
        <f>Z272*K272</f>
        <v>0</v>
      </c>
      <c r="AR272" s="15" t="s">
        <v>300</v>
      </c>
      <c r="AT272" s="15" t="s">
        <v>237</v>
      </c>
      <c r="AU272" s="15" t="s">
        <v>119</v>
      </c>
      <c r="AY272" s="15" t="s">
        <v>140</v>
      </c>
      <c r="BE272" s="98">
        <f>IF(U272="základná",N272,0)</f>
        <v>0</v>
      </c>
      <c r="BF272" s="98">
        <f>IF(U272="znížená",N272,0)</f>
        <v>0</v>
      </c>
      <c r="BG272" s="98">
        <f>IF(U272="zákl. prenesená",N272,0)</f>
        <v>0</v>
      </c>
      <c r="BH272" s="98">
        <f>IF(U272="zníž. prenesená",N272,0)</f>
        <v>0</v>
      </c>
      <c r="BI272" s="98">
        <f>IF(U272="nulová",N272,0)</f>
        <v>0</v>
      </c>
      <c r="BJ272" s="15" t="s">
        <v>119</v>
      </c>
      <c r="BK272" s="161">
        <f>ROUND(L272*K272,3)</f>
        <v>0</v>
      </c>
      <c r="BL272" s="15" t="s">
        <v>222</v>
      </c>
      <c r="BM272" s="15" t="s">
        <v>496</v>
      </c>
    </row>
    <row r="273" spans="2:65" s="1" customFormat="1" ht="31.5" customHeight="1" x14ac:dyDescent="0.25">
      <c r="B273" s="123"/>
      <c r="C273" s="153" t="s">
        <v>497</v>
      </c>
      <c r="D273" s="153" t="s">
        <v>141</v>
      </c>
      <c r="E273" s="154" t="s">
        <v>498</v>
      </c>
      <c r="F273" s="252" t="s">
        <v>499</v>
      </c>
      <c r="G273" s="253"/>
      <c r="H273" s="253"/>
      <c r="I273" s="253"/>
      <c r="J273" s="155" t="s">
        <v>162</v>
      </c>
      <c r="K273" s="156">
        <v>174.16</v>
      </c>
      <c r="L273" s="249">
        <v>0</v>
      </c>
      <c r="M273" s="253"/>
      <c r="N273" s="254">
        <f>ROUND(L273*K273,3)</f>
        <v>0</v>
      </c>
      <c r="O273" s="253"/>
      <c r="P273" s="253"/>
      <c r="Q273" s="253"/>
      <c r="R273" s="125"/>
      <c r="T273" s="158" t="s">
        <v>18</v>
      </c>
      <c r="U273" s="41" t="s">
        <v>43</v>
      </c>
      <c r="V273" s="33"/>
      <c r="W273" s="159">
        <f>V273*K273</f>
        <v>0</v>
      </c>
      <c r="X273" s="159">
        <v>0</v>
      </c>
      <c r="Y273" s="159">
        <f>X273*K273</f>
        <v>0</v>
      </c>
      <c r="Z273" s="159">
        <v>0</v>
      </c>
      <c r="AA273" s="160">
        <f>Z273*K273</f>
        <v>0</v>
      </c>
      <c r="AR273" s="15" t="s">
        <v>222</v>
      </c>
      <c r="AT273" s="15" t="s">
        <v>141</v>
      </c>
      <c r="AU273" s="15" t="s">
        <v>119</v>
      </c>
      <c r="AY273" s="15" t="s">
        <v>140</v>
      </c>
      <c r="BE273" s="98">
        <f>IF(U273="základná",N273,0)</f>
        <v>0</v>
      </c>
      <c r="BF273" s="98">
        <f>IF(U273="znížená",N273,0)</f>
        <v>0</v>
      </c>
      <c r="BG273" s="98">
        <f>IF(U273="zákl. prenesená",N273,0)</f>
        <v>0</v>
      </c>
      <c r="BH273" s="98">
        <f>IF(U273="zníž. prenesená",N273,0)</f>
        <v>0</v>
      </c>
      <c r="BI273" s="98">
        <f>IF(U273="nulová",N273,0)</f>
        <v>0</v>
      </c>
      <c r="BJ273" s="15" t="s">
        <v>119</v>
      </c>
      <c r="BK273" s="161">
        <f>ROUND(L273*K273,3)</f>
        <v>0</v>
      </c>
      <c r="BL273" s="15" t="s">
        <v>222</v>
      </c>
      <c r="BM273" s="15" t="s">
        <v>500</v>
      </c>
    </row>
    <row r="274" spans="2:65" s="10" customFormat="1" ht="22.5" customHeight="1" x14ac:dyDescent="0.25">
      <c r="B274" s="162"/>
      <c r="C274" s="163"/>
      <c r="D274" s="163"/>
      <c r="E274" s="164" t="s">
        <v>18</v>
      </c>
      <c r="F274" s="261" t="s">
        <v>501</v>
      </c>
      <c r="G274" s="262"/>
      <c r="H274" s="262"/>
      <c r="I274" s="262"/>
      <c r="J274" s="163"/>
      <c r="K274" s="165">
        <v>112.56</v>
      </c>
      <c r="L274" s="163"/>
      <c r="M274" s="163"/>
      <c r="N274" s="163"/>
      <c r="O274" s="163"/>
      <c r="P274" s="163"/>
      <c r="Q274" s="163"/>
      <c r="R274" s="166"/>
      <c r="T274" s="167"/>
      <c r="U274" s="163"/>
      <c r="V274" s="163"/>
      <c r="W274" s="163"/>
      <c r="X274" s="163"/>
      <c r="Y274" s="163"/>
      <c r="Z274" s="163"/>
      <c r="AA274" s="168"/>
      <c r="AT274" s="169" t="s">
        <v>152</v>
      </c>
      <c r="AU274" s="169" t="s">
        <v>119</v>
      </c>
      <c r="AV274" s="10" t="s">
        <v>119</v>
      </c>
      <c r="AW274" s="10" t="s">
        <v>32</v>
      </c>
      <c r="AX274" s="10" t="s">
        <v>76</v>
      </c>
      <c r="AY274" s="169" t="s">
        <v>140</v>
      </c>
    </row>
    <row r="275" spans="2:65" s="10" customFormat="1" ht="22.5" customHeight="1" x14ac:dyDescent="0.25">
      <c r="B275" s="162"/>
      <c r="C275" s="163"/>
      <c r="D275" s="163"/>
      <c r="E275" s="164" t="s">
        <v>18</v>
      </c>
      <c r="F275" s="263" t="s">
        <v>502</v>
      </c>
      <c r="G275" s="262"/>
      <c r="H275" s="262"/>
      <c r="I275" s="262"/>
      <c r="J275" s="163"/>
      <c r="K275" s="165">
        <v>61.6</v>
      </c>
      <c r="L275" s="163"/>
      <c r="M275" s="163"/>
      <c r="N275" s="163"/>
      <c r="O275" s="163"/>
      <c r="P275" s="163"/>
      <c r="Q275" s="163"/>
      <c r="R275" s="166"/>
      <c r="T275" s="167"/>
      <c r="U275" s="163"/>
      <c r="V275" s="163"/>
      <c r="W275" s="163"/>
      <c r="X275" s="163"/>
      <c r="Y275" s="163"/>
      <c r="Z275" s="163"/>
      <c r="AA275" s="168"/>
      <c r="AT275" s="169" t="s">
        <v>152</v>
      </c>
      <c r="AU275" s="169" t="s">
        <v>119</v>
      </c>
      <c r="AV275" s="10" t="s">
        <v>119</v>
      </c>
      <c r="AW275" s="10" t="s">
        <v>32</v>
      </c>
      <c r="AX275" s="10" t="s">
        <v>76</v>
      </c>
      <c r="AY275" s="169" t="s">
        <v>140</v>
      </c>
    </row>
    <row r="276" spans="2:65" s="11" customFormat="1" ht="22.5" customHeight="1" x14ac:dyDescent="0.25">
      <c r="B276" s="170"/>
      <c r="C276" s="171"/>
      <c r="D276" s="171"/>
      <c r="E276" s="172" t="s">
        <v>18</v>
      </c>
      <c r="F276" s="259" t="s">
        <v>159</v>
      </c>
      <c r="G276" s="260"/>
      <c r="H276" s="260"/>
      <c r="I276" s="260"/>
      <c r="J276" s="171"/>
      <c r="K276" s="173">
        <v>174.16</v>
      </c>
      <c r="L276" s="171"/>
      <c r="M276" s="171"/>
      <c r="N276" s="171"/>
      <c r="O276" s="171"/>
      <c r="P276" s="171"/>
      <c r="Q276" s="171"/>
      <c r="R276" s="174"/>
      <c r="T276" s="175"/>
      <c r="U276" s="171"/>
      <c r="V276" s="171"/>
      <c r="W276" s="171"/>
      <c r="X276" s="171"/>
      <c r="Y276" s="171"/>
      <c r="Z276" s="171"/>
      <c r="AA276" s="176"/>
      <c r="AT276" s="177" t="s">
        <v>152</v>
      </c>
      <c r="AU276" s="177" t="s">
        <v>119</v>
      </c>
      <c r="AV276" s="11" t="s">
        <v>145</v>
      </c>
      <c r="AW276" s="11" t="s">
        <v>32</v>
      </c>
      <c r="AX276" s="11" t="s">
        <v>80</v>
      </c>
      <c r="AY276" s="177" t="s">
        <v>140</v>
      </c>
    </row>
    <row r="277" spans="2:65" s="1" customFormat="1" ht="22.5" customHeight="1" x14ac:dyDescent="0.25">
      <c r="B277" s="123"/>
      <c r="C277" s="178" t="s">
        <v>503</v>
      </c>
      <c r="D277" s="178" t="s">
        <v>237</v>
      </c>
      <c r="E277" s="179" t="s">
        <v>504</v>
      </c>
      <c r="F277" s="255" t="s">
        <v>505</v>
      </c>
      <c r="G277" s="256"/>
      <c r="H277" s="256"/>
      <c r="I277" s="256"/>
      <c r="J277" s="180" t="s">
        <v>162</v>
      </c>
      <c r="K277" s="181">
        <v>182.86799999999999</v>
      </c>
      <c r="L277" s="257">
        <v>0</v>
      </c>
      <c r="M277" s="256"/>
      <c r="N277" s="258">
        <f>ROUND(L277*K277,3)</f>
        <v>0</v>
      </c>
      <c r="O277" s="253"/>
      <c r="P277" s="253"/>
      <c r="Q277" s="253"/>
      <c r="R277" s="125"/>
      <c r="T277" s="158" t="s">
        <v>18</v>
      </c>
      <c r="U277" s="41" t="s">
        <v>43</v>
      </c>
      <c r="V277" s="33"/>
      <c r="W277" s="159">
        <f>V277*K277</f>
        <v>0</v>
      </c>
      <c r="X277" s="159">
        <v>5.0000000000000002E-5</v>
      </c>
      <c r="Y277" s="159">
        <f>X277*K277</f>
        <v>9.1433999999999994E-3</v>
      </c>
      <c r="Z277" s="159">
        <v>0</v>
      </c>
      <c r="AA277" s="160">
        <f>Z277*K277</f>
        <v>0</v>
      </c>
      <c r="AR277" s="15" t="s">
        <v>300</v>
      </c>
      <c r="AT277" s="15" t="s">
        <v>237</v>
      </c>
      <c r="AU277" s="15" t="s">
        <v>119</v>
      </c>
      <c r="AY277" s="15" t="s">
        <v>140</v>
      </c>
      <c r="BE277" s="98">
        <f>IF(U277="základná",N277,0)</f>
        <v>0</v>
      </c>
      <c r="BF277" s="98">
        <f>IF(U277="znížená",N277,0)</f>
        <v>0</v>
      </c>
      <c r="BG277" s="98">
        <f>IF(U277="zákl. prenesená",N277,0)</f>
        <v>0</v>
      </c>
      <c r="BH277" s="98">
        <f>IF(U277="zníž. prenesená",N277,0)</f>
        <v>0</v>
      </c>
      <c r="BI277" s="98">
        <f>IF(U277="nulová",N277,0)</f>
        <v>0</v>
      </c>
      <c r="BJ277" s="15" t="s">
        <v>119</v>
      </c>
      <c r="BK277" s="161">
        <f>ROUND(L277*K277,3)</f>
        <v>0</v>
      </c>
      <c r="BL277" s="15" t="s">
        <v>222</v>
      </c>
      <c r="BM277" s="15" t="s">
        <v>506</v>
      </c>
    </row>
    <row r="278" spans="2:65" s="1" customFormat="1" ht="31.5" customHeight="1" x14ac:dyDescent="0.25">
      <c r="B278" s="123"/>
      <c r="C278" s="153" t="s">
        <v>507</v>
      </c>
      <c r="D278" s="153" t="s">
        <v>141</v>
      </c>
      <c r="E278" s="154" t="s">
        <v>508</v>
      </c>
      <c r="F278" s="252" t="s">
        <v>509</v>
      </c>
      <c r="G278" s="253"/>
      <c r="H278" s="253"/>
      <c r="I278" s="253"/>
      <c r="J278" s="155" t="s">
        <v>162</v>
      </c>
      <c r="K278" s="156">
        <v>3.2</v>
      </c>
      <c r="L278" s="249">
        <v>0</v>
      </c>
      <c r="M278" s="253"/>
      <c r="N278" s="254">
        <f>ROUND(L278*K278,3)</f>
        <v>0</v>
      </c>
      <c r="O278" s="253"/>
      <c r="P278" s="253"/>
      <c r="Q278" s="253"/>
      <c r="R278" s="125"/>
      <c r="T278" s="158" t="s">
        <v>18</v>
      </c>
      <c r="U278" s="41" t="s">
        <v>43</v>
      </c>
      <c r="V278" s="33"/>
      <c r="W278" s="159">
        <f>V278*K278</f>
        <v>0</v>
      </c>
      <c r="X278" s="159">
        <v>0</v>
      </c>
      <c r="Y278" s="159">
        <f>X278*K278</f>
        <v>0</v>
      </c>
      <c r="Z278" s="159">
        <v>0</v>
      </c>
      <c r="AA278" s="160">
        <f>Z278*K278</f>
        <v>0</v>
      </c>
      <c r="AR278" s="15" t="s">
        <v>222</v>
      </c>
      <c r="AT278" s="15" t="s">
        <v>141</v>
      </c>
      <c r="AU278" s="15" t="s">
        <v>119</v>
      </c>
      <c r="AY278" s="15" t="s">
        <v>140</v>
      </c>
      <c r="BE278" s="98">
        <f>IF(U278="základná",N278,0)</f>
        <v>0</v>
      </c>
      <c r="BF278" s="98">
        <f>IF(U278="znížená",N278,0)</f>
        <v>0</v>
      </c>
      <c r="BG278" s="98">
        <f>IF(U278="zákl. prenesená",N278,0)</f>
        <v>0</v>
      </c>
      <c r="BH278" s="98">
        <f>IF(U278="zníž. prenesená",N278,0)</f>
        <v>0</v>
      </c>
      <c r="BI278" s="98">
        <f>IF(U278="nulová",N278,0)</f>
        <v>0</v>
      </c>
      <c r="BJ278" s="15" t="s">
        <v>119</v>
      </c>
      <c r="BK278" s="161">
        <f>ROUND(L278*K278,3)</f>
        <v>0</v>
      </c>
      <c r="BL278" s="15" t="s">
        <v>222</v>
      </c>
      <c r="BM278" s="15" t="s">
        <v>510</v>
      </c>
    </row>
    <row r="279" spans="2:65" s="10" customFormat="1" ht="22.5" customHeight="1" x14ac:dyDescent="0.25">
      <c r="B279" s="162"/>
      <c r="C279" s="163"/>
      <c r="D279" s="163"/>
      <c r="E279" s="164" t="s">
        <v>18</v>
      </c>
      <c r="F279" s="261" t="s">
        <v>511</v>
      </c>
      <c r="G279" s="262"/>
      <c r="H279" s="262"/>
      <c r="I279" s="262"/>
      <c r="J279" s="163"/>
      <c r="K279" s="165">
        <v>3.2</v>
      </c>
      <c r="L279" s="163"/>
      <c r="M279" s="163"/>
      <c r="N279" s="163"/>
      <c r="O279" s="163"/>
      <c r="P279" s="163"/>
      <c r="Q279" s="163"/>
      <c r="R279" s="166"/>
      <c r="T279" s="167"/>
      <c r="U279" s="163"/>
      <c r="V279" s="163"/>
      <c r="W279" s="163"/>
      <c r="X279" s="163"/>
      <c r="Y279" s="163"/>
      <c r="Z279" s="163"/>
      <c r="AA279" s="168"/>
      <c r="AT279" s="169" t="s">
        <v>152</v>
      </c>
      <c r="AU279" s="169" t="s">
        <v>119</v>
      </c>
      <c r="AV279" s="10" t="s">
        <v>119</v>
      </c>
      <c r="AW279" s="10" t="s">
        <v>32</v>
      </c>
      <c r="AX279" s="10" t="s">
        <v>80</v>
      </c>
      <c r="AY279" s="169" t="s">
        <v>140</v>
      </c>
    </row>
    <row r="280" spans="2:65" s="1" customFormat="1" ht="22.5" customHeight="1" x14ac:dyDescent="0.25">
      <c r="B280" s="123"/>
      <c r="C280" s="178" t="s">
        <v>512</v>
      </c>
      <c r="D280" s="178" t="s">
        <v>237</v>
      </c>
      <c r="E280" s="179" t="s">
        <v>513</v>
      </c>
      <c r="F280" s="255" t="s">
        <v>514</v>
      </c>
      <c r="G280" s="256"/>
      <c r="H280" s="256"/>
      <c r="I280" s="256"/>
      <c r="J280" s="180" t="s">
        <v>162</v>
      </c>
      <c r="K280" s="181">
        <v>3.2</v>
      </c>
      <c r="L280" s="257">
        <v>0</v>
      </c>
      <c r="M280" s="256"/>
      <c r="N280" s="258">
        <f>ROUND(L280*K280,3)</f>
        <v>0</v>
      </c>
      <c r="O280" s="253"/>
      <c r="P280" s="253"/>
      <c r="Q280" s="253"/>
      <c r="R280" s="125"/>
      <c r="T280" s="158" t="s">
        <v>18</v>
      </c>
      <c r="U280" s="41" t="s">
        <v>43</v>
      </c>
      <c r="V280" s="33"/>
      <c r="W280" s="159">
        <f>V280*K280</f>
        <v>0</v>
      </c>
      <c r="X280" s="159">
        <v>5.0000000000000002E-5</v>
      </c>
      <c r="Y280" s="159">
        <f>X280*K280</f>
        <v>1.6000000000000001E-4</v>
      </c>
      <c r="Z280" s="159">
        <v>0</v>
      </c>
      <c r="AA280" s="160">
        <f>Z280*K280</f>
        <v>0</v>
      </c>
      <c r="AR280" s="15" t="s">
        <v>300</v>
      </c>
      <c r="AT280" s="15" t="s">
        <v>237</v>
      </c>
      <c r="AU280" s="15" t="s">
        <v>119</v>
      </c>
      <c r="AY280" s="15" t="s">
        <v>140</v>
      </c>
      <c r="BE280" s="98">
        <f>IF(U280="základná",N280,0)</f>
        <v>0</v>
      </c>
      <c r="BF280" s="98">
        <f>IF(U280="znížená",N280,0)</f>
        <v>0</v>
      </c>
      <c r="BG280" s="98">
        <f>IF(U280="zákl. prenesená",N280,0)</f>
        <v>0</v>
      </c>
      <c r="BH280" s="98">
        <f>IF(U280="zníž. prenesená",N280,0)</f>
        <v>0</v>
      </c>
      <c r="BI280" s="98">
        <f>IF(U280="nulová",N280,0)</f>
        <v>0</v>
      </c>
      <c r="BJ280" s="15" t="s">
        <v>119</v>
      </c>
      <c r="BK280" s="161">
        <f>ROUND(L280*K280,3)</f>
        <v>0</v>
      </c>
      <c r="BL280" s="15" t="s">
        <v>222</v>
      </c>
      <c r="BM280" s="15" t="s">
        <v>515</v>
      </c>
    </row>
    <row r="281" spans="2:65" s="1" customFormat="1" ht="31.5" customHeight="1" x14ac:dyDescent="0.25">
      <c r="B281" s="123"/>
      <c r="C281" s="153" t="s">
        <v>516</v>
      </c>
      <c r="D281" s="153" t="s">
        <v>141</v>
      </c>
      <c r="E281" s="154" t="s">
        <v>517</v>
      </c>
      <c r="F281" s="252" t="s">
        <v>518</v>
      </c>
      <c r="G281" s="253"/>
      <c r="H281" s="253"/>
      <c r="I281" s="253"/>
      <c r="J281" s="155" t="s">
        <v>162</v>
      </c>
      <c r="K281" s="156">
        <v>82.72</v>
      </c>
      <c r="L281" s="249">
        <v>0</v>
      </c>
      <c r="M281" s="253"/>
      <c r="N281" s="254">
        <f>ROUND(L281*K281,3)</f>
        <v>0</v>
      </c>
      <c r="O281" s="253"/>
      <c r="P281" s="253"/>
      <c r="Q281" s="253"/>
      <c r="R281" s="125"/>
      <c r="T281" s="158" t="s">
        <v>18</v>
      </c>
      <c r="U281" s="41" t="s">
        <v>43</v>
      </c>
      <c r="V281" s="33"/>
      <c r="W281" s="159">
        <f>V281*K281</f>
        <v>0</v>
      </c>
      <c r="X281" s="159">
        <v>1E-4</v>
      </c>
      <c r="Y281" s="159">
        <f>X281*K281</f>
        <v>8.2719999999999998E-3</v>
      </c>
      <c r="Z281" s="159">
        <v>0</v>
      </c>
      <c r="AA281" s="160">
        <f>Z281*K281</f>
        <v>0</v>
      </c>
      <c r="AR281" s="15" t="s">
        <v>222</v>
      </c>
      <c r="AT281" s="15" t="s">
        <v>141</v>
      </c>
      <c r="AU281" s="15" t="s">
        <v>119</v>
      </c>
      <c r="AY281" s="15" t="s">
        <v>140</v>
      </c>
      <c r="BE281" s="98">
        <f>IF(U281="základná",N281,0)</f>
        <v>0</v>
      </c>
      <c r="BF281" s="98">
        <f>IF(U281="znížená",N281,0)</f>
        <v>0</v>
      </c>
      <c r="BG281" s="98">
        <f>IF(U281="zákl. prenesená",N281,0)</f>
        <v>0</v>
      </c>
      <c r="BH281" s="98">
        <f>IF(U281="zníž. prenesená",N281,0)</f>
        <v>0</v>
      </c>
      <c r="BI281" s="98">
        <f>IF(U281="nulová",N281,0)</f>
        <v>0</v>
      </c>
      <c r="BJ281" s="15" t="s">
        <v>119</v>
      </c>
      <c r="BK281" s="161">
        <f>ROUND(L281*K281,3)</f>
        <v>0</v>
      </c>
      <c r="BL281" s="15" t="s">
        <v>222</v>
      </c>
      <c r="BM281" s="15" t="s">
        <v>519</v>
      </c>
    </row>
    <row r="282" spans="2:65" s="10" customFormat="1" ht="22.5" customHeight="1" x14ac:dyDescent="0.25">
      <c r="B282" s="162"/>
      <c r="C282" s="163"/>
      <c r="D282" s="163"/>
      <c r="E282" s="164" t="s">
        <v>18</v>
      </c>
      <c r="F282" s="261" t="s">
        <v>520</v>
      </c>
      <c r="G282" s="262"/>
      <c r="H282" s="262"/>
      <c r="I282" s="262"/>
      <c r="J282" s="163"/>
      <c r="K282" s="165">
        <v>82.72</v>
      </c>
      <c r="L282" s="163"/>
      <c r="M282" s="163"/>
      <c r="N282" s="163"/>
      <c r="O282" s="163"/>
      <c r="P282" s="163"/>
      <c r="Q282" s="163"/>
      <c r="R282" s="166"/>
      <c r="T282" s="167"/>
      <c r="U282" s="163"/>
      <c r="V282" s="163"/>
      <c r="W282" s="163"/>
      <c r="X282" s="163"/>
      <c r="Y282" s="163"/>
      <c r="Z282" s="163"/>
      <c r="AA282" s="168"/>
      <c r="AT282" s="169" t="s">
        <v>152</v>
      </c>
      <c r="AU282" s="169" t="s">
        <v>119</v>
      </c>
      <c r="AV282" s="10" t="s">
        <v>119</v>
      </c>
      <c r="AW282" s="10" t="s">
        <v>32</v>
      </c>
      <c r="AX282" s="10" t="s">
        <v>80</v>
      </c>
      <c r="AY282" s="169" t="s">
        <v>140</v>
      </c>
    </row>
    <row r="283" spans="2:65" s="1" customFormat="1" ht="31.5" customHeight="1" x14ac:dyDescent="0.25">
      <c r="B283" s="123"/>
      <c r="C283" s="178" t="s">
        <v>521</v>
      </c>
      <c r="D283" s="178" t="s">
        <v>237</v>
      </c>
      <c r="E283" s="179" t="s">
        <v>522</v>
      </c>
      <c r="F283" s="255" t="s">
        <v>523</v>
      </c>
      <c r="G283" s="256"/>
      <c r="H283" s="256"/>
      <c r="I283" s="256"/>
      <c r="J283" s="180" t="s">
        <v>144</v>
      </c>
      <c r="K283" s="181">
        <v>4</v>
      </c>
      <c r="L283" s="257">
        <v>0</v>
      </c>
      <c r="M283" s="256"/>
      <c r="N283" s="258">
        <f>ROUND(L283*K283,3)</f>
        <v>0</v>
      </c>
      <c r="O283" s="253"/>
      <c r="P283" s="253"/>
      <c r="Q283" s="253"/>
      <c r="R283" s="125"/>
      <c r="T283" s="158" t="s">
        <v>18</v>
      </c>
      <c r="U283" s="41" t="s">
        <v>43</v>
      </c>
      <c r="V283" s="33"/>
      <c r="W283" s="159">
        <f>V283*K283</f>
        <v>0</v>
      </c>
      <c r="X283" s="159">
        <v>0.12</v>
      </c>
      <c r="Y283" s="159">
        <f>X283*K283</f>
        <v>0.48</v>
      </c>
      <c r="Z283" s="159">
        <v>0</v>
      </c>
      <c r="AA283" s="160">
        <f>Z283*K283</f>
        <v>0</v>
      </c>
      <c r="AR283" s="15" t="s">
        <v>300</v>
      </c>
      <c r="AT283" s="15" t="s">
        <v>237</v>
      </c>
      <c r="AU283" s="15" t="s">
        <v>119</v>
      </c>
      <c r="AY283" s="15" t="s">
        <v>140</v>
      </c>
      <c r="BE283" s="98">
        <f>IF(U283="základná",N283,0)</f>
        <v>0</v>
      </c>
      <c r="BF283" s="98">
        <f>IF(U283="znížená",N283,0)</f>
        <v>0</v>
      </c>
      <c r="BG283" s="98">
        <f>IF(U283="zákl. prenesená",N283,0)</f>
        <v>0</v>
      </c>
      <c r="BH283" s="98">
        <f>IF(U283="zníž. prenesená",N283,0)</f>
        <v>0</v>
      </c>
      <c r="BI283" s="98">
        <f>IF(U283="nulová",N283,0)</f>
        <v>0</v>
      </c>
      <c r="BJ283" s="15" t="s">
        <v>119</v>
      </c>
      <c r="BK283" s="161">
        <f>ROUND(L283*K283,3)</f>
        <v>0</v>
      </c>
      <c r="BL283" s="15" t="s">
        <v>222</v>
      </c>
      <c r="BM283" s="15" t="s">
        <v>524</v>
      </c>
    </row>
    <row r="284" spans="2:65" s="1" customFormat="1" ht="31.5" customHeight="1" x14ac:dyDescent="0.25">
      <c r="B284" s="123"/>
      <c r="C284" s="178" t="s">
        <v>525</v>
      </c>
      <c r="D284" s="178" t="s">
        <v>237</v>
      </c>
      <c r="E284" s="179" t="s">
        <v>526</v>
      </c>
      <c r="F284" s="255" t="s">
        <v>527</v>
      </c>
      <c r="G284" s="256"/>
      <c r="H284" s="256"/>
      <c r="I284" s="256"/>
      <c r="J284" s="180" t="s">
        <v>144</v>
      </c>
      <c r="K284" s="181">
        <v>1</v>
      </c>
      <c r="L284" s="257">
        <v>0</v>
      </c>
      <c r="M284" s="256"/>
      <c r="N284" s="258">
        <f>ROUND(L284*K284,3)</f>
        <v>0</v>
      </c>
      <c r="O284" s="253"/>
      <c r="P284" s="253"/>
      <c r="Q284" s="253"/>
      <c r="R284" s="125"/>
      <c r="T284" s="158" t="s">
        <v>18</v>
      </c>
      <c r="U284" s="41" t="s">
        <v>43</v>
      </c>
      <c r="V284" s="33"/>
      <c r="W284" s="159">
        <f>V284*K284</f>
        <v>0</v>
      </c>
      <c r="X284" s="159">
        <v>0.12</v>
      </c>
      <c r="Y284" s="159">
        <f>X284*K284</f>
        <v>0.12</v>
      </c>
      <c r="Z284" s="159">
        <v>0</v>
      </c>
      <c r="AA284" s="160">
        <f>Z284*K284</f>
        <v>0</v>
      </c>
      <c r="AR284" s="15" t="s">
        <v>300</v>
      </c>
      <c r="AT284" s="15" t="s">
        <v>237</v>
      </c>
      <c r="AU284" s="15" t="s">
        <v>119</v>
      </c>
      <c r="AY284" s="15" t="s">
        <v>140</v>
      </c>
      <c r="BE284" s="98">
        <f>IF(U284="základná",N284,0)</f>
        <v>0</v>
      </c>
      <c r="BF284" s="98">
        <f>IF(U284="znížená",N284,0)</f>
        <v>0</v>
      </c>
      <c r="BG284" s="98">
        <f>IF(U284="zákl. prenesená",N284,0)</f>
        <v>0</v>
      </c>
      <c r="BH284" s="98">
        <f>IF(U284="zníž. prenesená",N284,0)</f>
        <v>0</v>
      </c>
      <c r="BI284" s="98">
        <f>IF(U284="nulová",N284,0)</f>
        <v>0</v>
      </c>
      <c r="BJ284" s="15" t="s">
        <v>119</v>
      </c>
      <c r="BK284" s="161">
        <f>ROUND(L284*K284,3)</f>
        <v>0</v>
      </c>
      <c r="BL284" s="15" t="s">
        <v>222</v>
      </c>
      <c r="BM284" s="15" t="s">
        <v>528</v>
      </c>
    </row>
    <row r="285" spans="2:65" s="1" customFormat="1" ht="31.5" customHeight="1" x14ac:dyDescent="0.25">
      <c r="B285" s="123"/>
      <c r="C285" s="178" t="s">
        <v>529</v>
      </c>
      <c r="D285" s="178" t="s">
        <v>237</v>
      </c>
      <c r="E285" s="179" t="s">
        <v>530</v>
      </c>
      <c r="F285" s="255" t="s">
        <v>531</v>
      </c>
      <c r="G285" s="256"/>
      <c r="H285" s="256"/>
      <c r="I285" s="256"/>
      <c r="J285" s="180" t="s">
        <v>144</v>
      </c>
      <c r="K285" s="181">
        <v>1</v>
      </c>
      <c r="L285" s="257">
        <v>0</v>
      </c>
      <c r="M285" s="256"/>
      <c r="N285" s="258">
        <f>ROUND(L285*K285,3)</f>
        <v>0</v>
      </c>
      <c r="O285" s="253"/>
      <c r="P285" s="253"/>
      <c r="Q285" s="253"/>
      <c r="R285" s="125"/>
      <c r="T285" s="158" t="s">
        <v>18</v>
      </c>
      <c r="U285" s="41" t="s">
        <v>43</v>
      </c>
      <c r="V285" s="33"/>
      <c r="W285" s="159">
        <f>V285*K285</f>
        <v>0</v>
      </c>
      <c r="X285" s="159">
        <v>0.9</v>
      </c>
      <c r="Y285" s="159">
        <f>X285*K285</f>
        <v>0.9</v>
      </c>
      <c r="Z285" s="159">
        <v>0</v>
      </c>
      <c r="AA285" s="160">
        <f>Z285*K285</f>
        <v>0</v>
      </c>
      <c r="AR285" s="15" t="s">
        <v>300</v>
      </c>
      <c r="AT285" s="15" t="s">
        <v>237</v>
      </c>
      <c r="AU285" s="15" t="s">
        <v>119</v>
      </c>
      <c r="AY285" s="15" t="s">
        <v>140</v>
      </c>
      <c r="BE285" s="98">
        <f>IF(U285="základná",N285,0)</f>
        <v>0</v>
      </c>
      <c r="BF285" s="98">
        <f>IF(U285="znížená",N285,0)</f>
        <v>0</v>
      </c>
      <c r="BG285" s="98">
        <f>IF(U285="zákl. prenesená",N285,0)</f>
        <v>0</v>
      </c>
      <c r="BH285" s="98">
        <f>IF(U285="zníž. prenesená",N285,0)</f>
        <v>0</v>
      </c>
      <c r="BI285" s="98">
        <f>IF(U285="nulová",N285,0)</f>
        <v>0</v>
      </c>
      <c r="BJ285" s="15" t="s">
        <v>119</v>
      </c>
      <c r="BK285" s="161">
        <f>ROUND(L285*K285,3)</f>
        <v>0</v>
      </c>
      <c r="BL285" s="15" t="s">
        <v>222</v>
      </c>
      <c r="BM285" s="15" t="s">
        <v>532</v>
      </c>
    </row>
    <row r="286" spans="2:65" s="1" customFormat="1" ht="31.5" customHeight="1" x14ac:dyDescent="0.25">
      <c r="B286" s="123"/>
      <c r="C286" s="178" t="s">
        <v>533</v>
      </c>
      <c r="D286" s="178" t="s">
        <v>237</v>
      </c>
      <c r="E286" s="179" t="s">
        <v>534</v>
      </c>
      <c r="F286" s="255" t="s">
        <v>535</v>
      </c>
      <c r="G286" s="256"/>
      <c r="H286" s="256"/>
      <c r="I286" s="256"/>
      <c r="J286" s="180" t="s">
        <v>144</v>
      </c>
      <c r="K286" s="181">
        <v>1</v>
      </c>
      <c r="L286" s="257">
        <v>0</v>
      </c>
      <c r="M286" s="256"/>
      <c r="N286" s="258">
        <f>ROUND(L286*K286,3)</f>
        <v>0</v>
      </c>
      <c r="O286" s="253"/>
      <c r="P286" s="253"/>
      <c r="Q286" s="253"/>
      <c r="R286" s="125"/>
      <c r="T286" s="158" t="s">
        <v>18</v>
      </c>
      <c r="U286" s="41" t="s">
        <v>43</v>
      </c>
      <c r="V286" s="33"/>
      <c r="W286" s="159">
        <f>V286*K286</f>
        <v>0</v>
      </c>
      <c r="X286" s="159">
        <v>0.03</v>
      </c>
      <c r="Y286" s="159">
        <f>X286*K286</f>
        <v>0.03</v>
      </c>
      <c r="Z286" s="159">
        <v>0</v>
      </c>
      <c r="AA286" s="160">
        <f>Z286*K286</f>
        <v>0</v>
      </c>
      <c r="AR286" s="15" t="s">
        <v>300</v>
      </c>
      <c r="AT286" s="15" t="s">
        <v>237</v>
      </c>
      <c r="AU286" s="15" t="s">
        <v>119</v>
      </c>
      <c r="AY286" s="15" t="s">
        <v>140</v>
      </c>
      <c r="BE286" s="98">
        <f>IF(U286="základná",N286,0)</f>
        <v>0</v>
      </c>
      <c r="BF286" s="98">
        <f>IF(U286="znížená",N286,0)</f>
        <v>0</v>
      </c>
      <c r="BG286" s="98">
        <f>IF(U286="zákl. prenesená",N286,0)</f>
        <v>0</v>
      </c>
      <c r="BH286" s="98">
        <f>IF(U286="zníž. prenesená",N286,0)</f>
        <v>0</v>
      </c>
      <c r="BI286" s="98">
        <f>IF(U286="nulová",N286,0)</f>
        <v>0</v>
      </c>
      <c r="BJ286" s="15" t="s">
        <v>119</v>
      </c>
      <c r="BK286" s="161">
        <f>ROUND(L286*K286,3)</f>
        <v>0</v>
      </c>
      <c r="BL286" s="15" t="s">
        <v>222</v>
      </c>
      <c r="BM286" s="15" t="s">
        <v>536</v>
      </c>
    </row>
    <row r="287" spans="2:65" s="1" customFormat="1" ht="31.5" customHeight="1" x14ac:dyDescent="0.25">
      <c r="B287" s="123"/>
      <c r="C287" s="153" t="s">
        <v>537</v>
      </c>
      <c r="D287" s="153" t="s">
        <v>141</v>
      </c>
      <c r="E287" s="154" t="s">
        <v>538</v>
      </c>
      <c r="F287" s="252" t="s">
        <v>539</v>
      </c>
      <c r="G287" s="253"/>
      <c r="H287" s="253"/>
      <c r="I287" s="253"/>
      <c r="J287" s="155" t="s">
        <v>162</v>
      </c>
      <c r="K287" s="156">
        <v>11.12</v>
      </c>
      <c r="L287" s="249">
        <v>0</v>
      </c>
      <c r="M287" s="253"/>
      <c r="N287" s="254">
        <f>ROUND(L287*K287,3)</f>
        <v>0</v>
      </c>
      <c r="O287" s="253"/>
      <c r="P287" s="253"/>
      <c r="Q287" s="253"/>
      <c r="R287" s="125"/>
      <c r="T287" s="158" t="s">
        <v>18</v>
      </c>
      <c r="U287" s="41" t="s">
        <v>43</v>
      </c>
      <c r="V287" s="33"/>
      <c r="W287" s="159">
        <f>V287*K287</f>
        <v>0</v>
      </c>
      <c r="X287" s="159">
        <v>1.1E-4</v>
      </c>
      <c r="Y287" s="159">
        <f>X287*K287</f>
        <v>1.2232E-3</v>
      </c>
      <c r="Z287" s="159">
        <v>0</v>
      </c>
      <c r="AA287" s="160">
        <f>Z287*K287</f>
        <v>0</v>
      </c>
      <c r="AR287" s="15" t="s">
        <v>222</v>
      </c>
      <c r="AT287" s="15" t="s">
        <v>141</v>
      </c>
      <c r="AU287" s="15" t="s">
        <v>119</v>
      </c>
      <c r="AY287" s="15" t="s">
        <v>140</v>
      </c>
      <c r="BE287" s="98">
        <f>IF(U287="základná",N287,0)</f>
        <v>0</v>
      </c>
      <c r="BF287" s="98">
        <f>IF(U287="znížená",N287,0)</f>
        <v>0</v>
      </c>
      <c r="BG287" s="98">
        <f>IF(U287="zákl. prenesená",N287,0)</f>
        <v>0</v>
      </c>
      <c r="BH287" s="98">
        <f>IF(U287="zníž. prenesená",N287,0)</f>
        <v>0</v>
      </c>
      <c r="BI287" s="98">
        <f>IF(U287="nulová",N287,0)</f>
        <v>0</v>
      </c>
      <c r="BJ287" s="15" t="s">
        <v>119</v>
      </c>
      <c r="BK287" s="161">
        <f>ROUND(L287*K287,3)</f>
        <v>0</v>
      </c>
      <c r="BL287" s="15" t="s">
        <v>222</v>
      </c>
      <c r="BM287" s="15" t="s">
        <v>540</v>
      </c>
    </row>
    <row r="288" spans="2:65" s="10" customFormat="1" ht="22.5" customHeight="1" x14ac:dyDescent="0.25">
      <c r="B288" s="162"/>
      <c r="C288" s="163"/>
      <c r="D288" s="163"/>
      <c r="E288" s="164" t="s">
        <v>18</v>
      </c>
      <c r="F288" s="261" t="s">
        <v>541</v>
      </c>
      <c r="G288" s="262"/>
      <c r="H288" s="262"/>
      <c r="I288" s="262"/>
      <c r="J288" s="163"/>
      <c r="K288" s="165">
        <v>11.12</v>
      </c>
      <c r="L288" s="163"/>
      <c r="M288" s="163"/>
      <c r="N288" s="163"/>
      <c r="O288" s="163"/>
      <c r="P288" s="163"/>
      <c r="Q288" s="163"/>
      <c r="R288" s="166"/>
      <c r="T288" s="167"/>
      <c r="U288" s="163"/>
      <c r="V288" s="163"/>
      <c r="W288" s="163"/>
      <c r="X288" s="163"/>
      <c r="Y288" s="163"/>
      <c r="Z288" s="163"/>
      <c r="AA288" s="168"/>
      <c r="AT288" s="169" t="s">
        <v>152</v>
      </c>
      <c r="AU288" s="169" t="s">
        <v>119</v>
      </c>
      <c r="AV288" s="10" t="s">
        <v>119</v>
      </c>
      <c r="AW288" s="10" t="s">
        <v>32</v>
      </c>
      <c r="AX288" s="10" t="s">
        <v>80</v>
      </c>
      <c r="AY288" s="169" t="s">
        <v>140</v>
      </c>
    </row>
    <row r="289" spans="2:65" s="1" customFormat="1" ht="31.5" customHeight="1" x14ac:dyDescent="0.25">
      <c r="B289" s="123"/>
      <c r="C289" s="178" t="s">
        <v>542</v>
      </c>
      <c r="D289" s="178" t="s">
        <v>237</v>
      </c>
      <c r="E289" s="179" t="s">
        <v>543</v>
      </c>
      <c r="F289" s="255" t="s">
        <v>544</v>
      </c>
      <c r="G289" s="256"/>
      <c r="H289" s="256"/>
      <c r="I289" s="256"/>
      <c r="J289" s="180" t="s">
        <v>144</v>
      </c>
      <c r="K289" s="181">
        <v>1</v>
      </c>
      <c r="L289" s="257">
        <v>0</v>
      </c>
      <c r="M289" s="256"/>
      <c r="N289" s="258">
        <f t="shared" ref="N289:N298" si="25">ROUND(L289*K289,3)</f>
        <v>0</v>
      </c>
      <c r="O289" s="253"/>
      <c r="P289" s="253"/>
      <c r="Q289" s="253"/>
      <c r="R289" s="125"/>
      <c r="T289" s="158" t="s">
        <v>18</v>
      </c>
      <c r="U289" s="41" t="s">
        <v>43</v>
      </c>
      <c r="V289" s="33"/>
      <c r="W289" s="159">
        <f t="shared" ref="W289:W298" si="26">V289*K289</f>
        <v>0</v>
      </c>
      <c r="X289" s="159">
        <v>0.15</v>
      </c>
      <c r="Y289" s="159">
        <f t="shared" ref="Y289:Y298" si="27">X289*K289</f>
        <v>0.15</v>
      </c>
      <c r="Z289" s="159">
        <v>0</v>
      </c>
      <c r="AA289" s="160">
        <f t="shared" ref="AA289:AA298" si="28">Z289*K289</f>
        <v>0</v>
      </c>
      <c r="AR289" s="15" t="s">
        <v>300</v>
      </c>
      <c r="AT289" s="15" t="s">
        <v>237</v>
      </c>
      <c r="AU289" s="15" t="s">
        <v>119</v>
      </c>
      <c r="AY289" s="15" t="s">
        <v>140</v>
      </c>
      <c r="BE289" s="98">
        <f t="shared" ref="BE289:BE298" si="29">IF(U289="základná",N289,0)</f>
        <v>0</v>
      </c>
      <c r="BF289" s="98">
        <f t="shared" ref="BF289:BF298" si="30">IF(U289="znížená",N289,0)</f>
        <v>0</v>
      </c>
      <c r="BG289" s="98">
        <f t="shared" ref="BG289:BG298" si="31">IF(U289="zákl. prenesená",N289,0)</f>
        <v>0</v>
      </c>
      <c r="BH289" s="98">
        <f t="shared" ref="BH289:BH298" si="32">IF(U289="zníž. prenesená",N289,0)</f>
        <v>0</v>
      </c>
      <c r="BI289" s="98">
        <f t="shared" ref="BI289:BI298" si="33">IF(U289="nulová",N289,0)</f>
        <v>0</v>
      </c>
      <c r="BJ289" s="15" t="s">
        <v>119</v>
      </c>
      <c r="BK289" s="161">
        <f t="shared" ref="BK289:BK298" si="34">ROUND(L289*K289,3)</f>
        <v>0</v>
      </c>
      <c r="BL289" s="15" t="s">
        <v>222</v>
      </c>
      <c r="BM289" s="15" t="s">
        <v>545</v>
      </c>
    </row>
    <row r="290" spans="2:65" s="1" customFormat="1" ht="22.5" customHeight="1" x14ac:dyDescent="0.25">
      <c r="B290" s="123"/>
      <c r="C290" s="153" t="s">
        <v>546</v>
      </c>
      <c r="D290" s="153" t="s">
        <v>141</v>
      </c>
      <c r="E290" s="154" t="s">
        <v>547</v>
      </c>
      <c r="F290" s="252" t="s">
        <v>548</v>
      </c>
      <c r="G290" s="253"/>
      <c r="H290" s="253"/>
      <c r="I290" s="253"/>
      <c r="J290" s="155" t="s">
        <v>162</v>
      </c>
      <c r="K290" s="156">
        <v>3</v>
      </c>
      <c r="L290" s="249">
        <v>0</v>
      </c>
      <c r="M290" s="253"/>
      <c r="N290" s="254">
        <f t="shared" si="25"/>
        <v>0</v>
      </c>
      <c r="O290" s="253"/>
      <c r="P290" s="253"/>
      <c r="Q290" s="253"/>
      <c r="R290" s="125"/>
      <c r="T290" s="158" t="s">
        <v>18</v>
      </c>
      <c r="U290" s="41" t="s">
        <v>43</v>
      </c>
      <c r="V290" s="33"/>
      <c r="W290" s="159">
        <f t="shared" si="26"/>
        <v>0</v>
      </c>
      <c r="X290" s="159">
        <v>1.7600000000000001E-3</v>
      </c>
      <c r="Y290" s="159">
        <f t="shared" si="27"/>
        <v>5.28E-3</v>
      </c>
      <c r="Z290" s="159">
        <v>0</v>
      </c>
      <c r="AA290" s="160">
        <f t="shared" si="28"/>
        <v>0</v>
      </c>
      <c r="AR290" s="15" t="s">
        <v>222</v>
      </c>
      <c r="AT290" s="15" t="s">
        <v>141</v>
      </c>
      <c r="AU290" s="15" t="s">
        <v>119</v>
      </c>
      <c r="AY290" s="15" t="s">
        <v>140</v>
      </c>
      <c r="BE290" s="98">
        <f t="shared" si="29"/>
        <v>0</v>
      </c>
      <c r="BF290" s="98">
        <f t="shared" si="30"/>
        <v>0</v>
      </c>
      <c r="BG290" s="98">
        <f t="shared" si="31"/>
        <v>0</v>
      </c>
      <c r="BH290" s="98">
        <f t="shared" si="32"/>
        <v>0</v>
      </c>
      <c r="BI290" s="98">
        <f t="shared" si="33"/>
        <v>0</v>
      </c>
      <c r="BJ290" s="15" t="s">
        <v>119</v>
      </c>
      <c r="BK290" s="161">
        <f t="shared" si="34"/>
        <v>0</v>
      </c>
      <c r="BL290" s="15" t="s">
        <v>222</v>
      </c>
      <c r="BM290" s="15" t="s">
        <v>549</v>
      </c>
    </row>
    <row r="291" spans="2:65" s="1" customFormat="1" ht="31.5" customHeight="1" x14ac:dyDescent="0.25">
      <c r="B291" s="123"/>
      <c r="C291" s="178" t="s">
        <v>550</v>
      </c>
      <c r="D291" s="178" t="s">
        <v>237</v>
      </c>
      <c r="E291" s="179" t="s">
        <v>551</v>
      </c>
      <c r="F291" s="255" t="s">
        <v>552</v>
      </c>
      <c r="G291" s="256"/>
      <c r="H291" s="256"/>
      <c r="I291" s="256"/>
      <c r="J291" s="180" t="s">
        <v>144</v>
      </c>
      <c r="K291" s="181">
        <v>3</v>
      </c>
      <c r="L291" s="257">
        <v>0</v>
      </c>
      <c r="M291" s="256"/>
      <c r="N291" s="258">
        <f t="shared" si="25"/>
        <v>0</v>
      </c>
      <c r="O291" s="253"/>
      <c r="P291" s="253"/>
      <c r="Q291" s="253"/>
      <c r="R291" s="125"/>
      <c r="T291" s="158" t="s">
        <v>18</v>
      </c>
      <c r="U291" s="41" t="s">
        <v>43</v>
      </c>
      <c r="V291" s="33"/>
      <c r="W291" s="159">
        <f t="shared" si="26"/>
        <v>0</v>
      </c>
      <c r="X291" s="159">
        <v>1.0000000000000001E-5</v>
      </c>
      <c r="Y291" s="159">
        <f t="shared" si="27"/>
        <v>3.0000000000000004E-5</v>
      </c>
      <c r="Z291" s="159">
        <v>0</v>
      </c>
      <c r="AA291" s="160">
        <f t="shared" si="28"/>
        <v>0</v>
      </c>
      <c r="AR291" s="15" t="s">
        <v>300</v>
      </c>
      <c r="AT291" s="15" t="s">
        <v>237</v>
      </c>
      <c r="AU291" s="15" t="s">
        <v>119</v>
      </c>
      <c r="AY291" s="15" t="s">
        <v>140</v>
      </c>
      <c r="BE291" s="98">
        <f t="shared" si="29"/>
        <v>0</v>
      </c>
      <c r="BF291" s="98">
        <f t="shared" si="30"/>
        <v>0</v>
      </c>
      <c r="BG291" s="98">
        <f t="shared" si="31"/>
        <v>0</v>
      </c>
      <c r="BH291" s="98">
        <f t="shared" si="32"/>
        <v>0</v>
      </c>
      <c r="BI291" s="98">
        <f t="shared" si="33"/>
        <v>0</v>
      </c>
      <c r="BJ291" s="15" t="s">
        <v>119</v>
      </c>
      <c r="BK291" s="161">
        <f t="shared" si="34"/>
        <v>0</v>
      </c>
      <c r="BL291" s="15" t="s">
        <v>222</v>
      </c>
      <c r="BM291" s="15" t="s">
        <v>553</v>
      </c>
    </row>
    <row r="292" spans="2:65" s="1" customFormat="1" ht="31.5" customHeight="1" x14ac:dyDescent="0.25">
      <c r="B292" s="123"/>
      <c r="C292" s="153" t="s">
        <v>554</v>
      </c>
      <c r="D292" s="153" t="s">
        <v>141</v>
      </c>
      <c r="E292" s="154" t="s">
        <v>555</v>
      </c>
      <c r="F292" s="252" t="s">
        <v>556</v>
      </c>
      <c r="G292" s="253"/>
      <c r="H292" s="253"/>
      <c r="I292" s="253"/>
      <c r="J292" s="155" t="s">
        <v>144</v>
      </c>
      <c r="K292" s="156">
        <v>1</v>
      </c>
      <c r="L292" s="249">
        <v>0</v>
      </c>
      <c r="M292" s="253"/>
      <c r="N292" s="254">
        <f t="shared" si="25"/>
        <v>0</v>
      </c>
      <c r="O292" s="253"/>
      <c r="P292" s="253"/>
      <c r="Q292" s="253"/>
      <c r="R292" s="125"/>
      <c r="T292" s="158" t="s">
        <v>18</v>
      </c>
      <c r="U292" s="41" t="s">
        <v>43</v>
      </c>
      <c r="V292" s="33"/>
      <c r="W292" s="159">
        <f t="shared" si="26"/>
        <v>0</v>
      </c>
      <c r="X292" s="159">
        <v>0</v>
      </c>
      <c r="Y292" s="159">
        <f t="shared" si="27"/>
        <v>0</v>
      </c>
      <c r="Z292" s="159">
        <v>0</v>
      </c>
      <c r="AA292" s="160">
        <f t="shared" si="28"/>
        <v>0</v>
      </c>
      <c r="AR292" s="15" t="s">
        <v>222</v>
      </c>
      <c r="AT292" s="15" t="s">
        <v>141</v>
      </c>
      <c r="AU292" s="15" t="s">
        <v>119</v>
      </c>
      <c r="AY292" s="15" t="s">
        <v>140</v>
      </c>
      <c r="BE292" s="98">
        <f t="shared" si="29"/>
        <v>0</v>
      </c>
      <c r="BF292" s="98">
        <f t="shared" si="30"/>
        <v>0</v>
      </c>
      <c r="BG292" s="98">
        <f t="shared" si="31"/>
        <v>0</v>
      </c>
      <c r="BH292" s="98">
        <f t="shared" si="32"/>
        <v>0</v>
      </c>
      <c r="BI292" s="98">
        <f t="shared" si="33"/>
        <v>0</v>
      </c>
      <c r="BJ292" s="15" t="s">
        <v>119</v>
      </c>
      <c r="BK292" s="161">
        <f t="shared" si="34"/>
        <v>0</v>
      </c>
      <c r="BL292" s="15" t="s">
        <v>222</v>
      </c>
      <c r="BM292" s="15" t="s">
        <v>557</v>
      </c>
    </row>
    <row r="293" spans="2:65" s="1" customFormat="1" ht="31.5" customHeight="1" x14ac:dyDescent="0.25">
      <c r="B293" s="123"/>
      <c r="C293" s="178" t="s">
        <v>558</v>
      </c>
      <c r="D293" s="178" t="s">
        <v>237</v>
      </c>
      <c r="E293" s="179" t="s">
        <v>559</v>
      </c>
      <c r="F293" s="255" t="s">
        <v>560</v>
      </c>
      <c r="G293" s="256"/>
      <c r="H293" s="256"/>
      <c r="I293" s="256"/>
      <c r="J293" s="180" t="s">
        <v>144</v>
      </c>
      <c r="K293" s="181">
        <v>1</v>
      </c>
      <c r="L293" s="257">
        <v>0</v>
      </c>
      <c r="M293" s="256"/>
      <c r="N293" s="258">
        <f t="shared" si="25"/>
        <v>0</v>
      </c>
      <c r="O293" s="253"/>
      <c r="P293" s="253"/>
      <c r="Q293" s="253"/>
      <c r="R293" s="125"/>
      <c r="T293" s="158" t="s">
        <v>18</v>
      </c>
      <c r="U293" s="41" t="s">
        <v>43</v>
      </c>
      <c r="V293" s="33"/>
      <c r="W293" s="159">
        <f t="shared" si="26"/>
        <v>0</v>
      </c>
      <c r="X293" s="159">
        <v>1.6E-2</v>
      </c>
      <c r="Y293" s="159">
        <f t="shared" si="27"/>
        <v>1.6E-2</v>
      </c>
      <c r="Z293" s="159">
        <v>0</v>
      </c>
      <c r="AA293" s="160">
        <f t="shared" si="28"/>
        <v>0</v>
      </c>
      <c r="AR293" s="15" t="s">
        <v>300</v>
      </c>
      <c r="AT293" s="15" t="s">
        <v>237</v>
      </c>
      <c r="AU293" s="15" t="s">
        <v>119</v>
      </c>
      <c r="AY293" s="15" t="s">
        <v>140</v>
      </c>
      <c r="BE293" s="98">
        <f t="shared" si="29"/>
        <v>0</v>
      </c>
      <c r="BF293" s="98">
        <f t="shared" si="30"/>
        <v>0</v>
      </c>
      <c r="BG293" s="98">
        <f t="shared" si="31"/>
        <v>0</v>
      </c>
      <c r="BH293" s="98">
        <f t="shared" si="32"/>
        <v>0</v>
      </c>
      <c r="BI293" s="98">
        <f t="shared" si="33"/>
        <v>0</v>
      </c>
      <c r="BJ293" s="15" t="s">
        <v>119</v>
      </c>
      <c r="BK293" s="161">
        <f t="shared" si="34"/>
        <v>0</v>
      </c>
      <c r="BL293" s="15" t="s">
        <v>222</v>
      </c>
      <c r="BM293" s="15" t="s">
        <v>561</v>
      </c>
    </row>
    <row r="294" spans="2:65" s="1" customFormat="1" ht="31.5" customHeight="1" x14ac:dyDescent="0.25">
      <c r="B294" s="123"/>
      <c r="C294" s="153" t="s">
        <v>562</v>
      </c>
      <c r="D294" s="153" t="s">
        <v>141</v>
      </c>
      <c r="E294" s="154" t="s">
        <v>563</v>
      </c>
      <c r="F294" s="252" t="s">
        <v>564</v>
      </c>
      <c r="G294" s="253"/>
      <c r="H294" s="253"/>
      <c r="I294" s="253"/>
      <c r="J294" s="155" t="s">
        <v>144</v>
      </c>
      <c r="K294" s="156">
        <v>1</v>
      </c>
      <c r="L294" s="249">
        <v>0</v>
      </c>
      <c r="M294" s="253"/>
      <c r="N294" s="254">
        <f t="shared" si="25"/>
        <v>0</v>
      </c>
      <c r="O294" s="253"/>
      <c r="P294" s="253"/>
      <c r="Q294" s="253"/>
      <c r="R294" s="125"/>
      <c r="T294" s="158" t="s">
        <v>18</v>
      </c>
      <c r="U294" s="41" t="s">
        <v>43</v>
      </c>
      <c r="V294" s="33"/>
      <c r="W294" s="159">
        <f t="shared" si="26"/>
        <v>0</v>
      </c>
      <c r="X294" s="159">
        <v>4.0000000000000003E-5</v>
      </c>
      <c r="Y294" s="159">
        <f t="shared" si="27"/>
        <v>4.0000000000000003E-5</v>
      </c>
      <c r="Z294" s="159">
        <v>0</v>
      </c>
      <c r="AA294" s="160">
        <f t="shared" si="28"/>
        <v>0</v>
      </c>
      <c r="AR294" s="15" t="s">
        <v>222</v>
      </c>
      <c r="AT294" s="15" t="s">
        <v>141</v>
      </c>
      <c r="AU294" s="15" t="s">
        <v>119</v>
      </c>
      <c r="AY294" s="15" t="s">
        <v>140</v>
      </c>
      <c r="BE294" s="98">
        <f t="shared" si="29"/>
        <v>0</v>
      </c>
      <c r="BF294" s="98">
        <f t="shared" si="30"/>
        <v>0</v>
      </c>
      <c r="BG294" s="98">
        <f t="shared" si="31"/>
        <v>0</v>
      </c>
      <c r="BH294" s="98">
        <f t="shared" si="32"/>
        <v>0</v>
      </c>
      <c r="BI294" s="98">
        <f t="shared" si="33"/>
        <v>0</v>
      </c>
      <c r="BJ294" s="15" t="s">
        <v>119</v>
      </c>
      <c r="BK294" s="161">
        <f t="shared" si="34"/>
        <v>0</v>
      </c>
      <c r="BL294" s="15" t="s">
        <v>222</v>
      </c>
      <c r="BM294" s="15" t="s">
        <v>565</v>
      </c>
    </row>
    <row r="295" spans="2:65" s="1" customFormat="1" ht="44.25" customHeight="1" x14ac:dyDescent="0.25">
      <c r="B295" s="123"/>
      <c r="C295" s="178" t="s">
        <v>566</v>
      </c>
      <c r="D295" s="178" t="s">
        <v>237</v>
      </c>
      <c r="E295" s="179" t="s">
        <v>567</v>
      </c>
      <c r="F295" s="255" t="s">
        <v>568</v>
      </c>
      <c r="G295" s="256"/>
      <c r="H295" s="256"/>
      <c r="I295" s="256"/>
      <c r="J295" s="180" t="s">
        <v>162</v>
      </c>
      <c r="K295" s="181">
        <v>2</v>
      </c>
      <c r="L295" s="257">
        <v>0</v>
      </c>
      <c r="M295" s="256"/>
      <c r="N295" s="258">
        <f t="shared" si="25"/>
        <v>0</v>
      </c>
      <c r="O295" s="253"/>
      <c r="P295" s="253"/>
      <c r="Q295" s="253"/>
      <c r="R295" s="125"/>
      <c r="T295" s="158" t="s">
        <v>18</v>
      </c>
      <c r="U295" s="41" t="s">
        <v>43</v>
      </c>
      <c r="V295" s="33"/>
      <c r="W295" s="159">
        <f t="shared" si="26"/>
        <v>0</v>
      </c>
      <c r="X295" s="159">
        <v>3.3E-3</v>
      </c>
      <c r="Y295" s="159">
        <f t="shared" si="27"/>
        <v>6.6E-3</v>
      </c>
      <c r="Z295" s="159">
        <v>0</v>
      </c>
      <c r="AA295" s="160">
        <f t="shared" si="28"/>
        <v>0</v>
      </c>
      <c r="AR295" s="15" t="s">
        <v>300</v>
      </c>
      <c r="AT295" s="15" t="s">
        <v>237</v>
      </c>
      <c r="AU295" s="15" t="s">
        <v>119</v>
      </c>
      <c r="AY295" s="15" t="s">
        <v>140</v>
      </c>
      <c r="BE295" s="98">
        <f t="shared" si="29"/>
        <v>0</v>
      </c>
      <c r="BF295" s="98">
        <f t="shared" si="30"/>
        <v>0</v>
      </c>
      <c r="BG295" s="98">
        <f t="shared" si="31"/>
        <v>0</v>
      </c>
      <c r="BH295" s="98">
        <f t="shared" si="32"/>
        <v>0</v>
      </c>
      <c r="BI295" s="98">
        <f t="shared" si="33"/>
        <v>0</v>
      </c>
      <c r="BJ295" s="15" t="s">
        <v>119</v>
      </c>
      <c r="BK295" s="161">
        <f t="shared" si="34"/>
        <v>0</v>
      </c>
      <c r="BL295" s="15" t="s">
        <v>222</v>
      </c>
      <c r="BM295" s="15" t="s">
        <v>569</v>
      </c>
    </row>
    <row r="296" spans="2:65" s="1" customFormat="1" ht="22.5" customHeight="1" x14ac:dyDescent="0.25">
      <c r="B296" s="123"/>
      <c r="C296" s="153" t="s">
        <v>570</v>
      </c>
      <c r="D296" s="153" t="s">
        <v>141</v>
      </c>
      <c r="E296" s="154" t="s">
        <v>571</v>
      </c>
      <c r="F296" s="252" t="s">
        <v>572</v>
      </c>
      <c r="G296" s="253"/>
      <c r="H296" s="253"/>
      <c r="I296" s="253"/>
      <c r="J296" s="155" t="s">
        <v>144</v>
      </c>
      <c r="K296" s="156">
        <v>1</v>
      </c>
      <c r="L296" s="249">
        <v>0</v>
      </c>
      <c r="M296" s="253"/>
      <c r="N296" s="254">
        <f t="shared" si="25"/>
        <v>0</v>
      </c>
      <c r="O296" s="253"/>
      <c r="P296" s="253"/>
      <c r="Q296" s="253"/>
      <c r="R296" s="125"/>
      <c r="T296" s="158" t="s">
        <v>18</v>
      </c>
      <c r="U296" s="41" t="s">
        <v>43</v>
      </c>
      <c r="V296" s="33"/>
      <c r="W296" s="159">
        <f t="shared" si="26"/>
        <v>0</v>
      </c>
      <c r="X296" s="159">
        <v>1.0000000000000001E-5</v>
      </c>
      <c r="Y296" s="159">
        <f t="shared" si="27"/>
        <v>1.0000000000000001E-5</v>
      </c>
      <c r="Z296" s="159">
        <v>0</v>
      </c>
      <c r="AA296" s="160">
        <f t="shared" si="28"/>
        <v>0</v>
      </c>
      <c r="AR296" s="15" t="s">
        <v>222</v>
      </c>
      <c r="AT296" s="15" t="s">
        <v>141</v>
      </c>
      <c r="AU296" s="15" t="s">
        <v>119</v>
      </c>
      <c r="AY296" s="15" t="s">
        <v>140</v>
      </c>
      <c r="BE296" s="98">
        <f t="shared" si="29"/>
        <v>0</v>
      </c>
      <c r="BF296" s="98">
        <f t="shared" si="30"/>
        <v>0</v>
      </c>
      <c r="BG296" s="98">
        <f t="shared" si="31"/>
        <v>0</v>
      </c>
      <c r="BH296" s="98">
        <f t="shared" si="32"/>
        <v>0</v>
      </c>
      <c r="BI296" s="98">
        <f t="shared" si="33"/>
        <v>0</v>
      </c>
      <c r="BJ296" s="15" t="s">
        <v>119</v>
      </c>
      <c r="BK296" s="161">
        <f t="shared" si="34"/>
        <v>0</v>
      </c>
      <c r="BL296" s="15" t="s">
        <v>222</v>
      </c>
      <c r="BM296" s="15" t="s">
        <v>573</v>
      </c>
    </row>
    <row r="297" spans="2:65" s="1" customFormat="1" ht="22.5" customHeight="1" x14ac:dyDescent="0.25">
      <c r="B297" s="123"/>
      <c r="C297" s="178" t="s">
        <v>574</v>
      </c>
      <c r="D297" s="178" t="s">
        <v>237</v>
      </c>
      <c r="E297" s="179" t="s">
        <v>575</v>
      </c>
      <c r="F297" s="255" t="s">
        <v>576</v>
      </c>
      <c r="G297" s="256"/>
      <c r="H297" s="256"/>
      <c r="I297" s="256"/>
      <c r="J297" s="180" t="s">
        <v>144</v>
      </c>
      <c r="K297" s="181">
        <v>1</v>
      </c>
      <c r="L297" s="257">
        <v>0</v>
      </c>
      <c r="M297" s="256"/>
      <c r="N297" s="258">
        <f t="shared" si="25"/>
        <v>0</v>
      </c>
      <c r="O297" s="253"/>
      <c r="P297" s="253"/>
      <c r="Q297" s="253"/>
      <c r="R297" s="125"/>
      <c r="T297" s="158" t="s">
        <v>18</v>
      </c>
      <c r="U297" s="41" t="s">
        <v>43</v>
      </c>
      <c r="V297" s="33"/>
      <c r="W297" s="159">
        <f t="shared" si="26"/>
        <v>0</v>
      </c>
      <c r="X297" s="159">
        <v>1.8E-3</v>
      </c>
      <c r="Y297" s="159">
        <f t="shared" si="27"/>
        <v>1.8E-3</v>
      </c>
      <c r="Z297" s="159">
        <v>0</v>
      </c>
      <c r="AA297" s="160">
        <f t="shared" si="28"/>
        <v>0</v>
      </c>
      <c r="AR297" s="15" t="s">
        <v>300</v>
      </c>
      <c r="AT297" s="15" t="s">
        <v>237</v>
      </c>
      <c r="AU297" s="15" t="s">
        <v>119</v>
      </c>
      <c r="AY297" s="15" t="s">
        <v>140</v>
      </c>
      <c r="BE297" s="98">
        <f t="shared" si="29"/>
        <v>0</v>
      </c>
      <c r="BF297" s="98">
        <f t="shared" si="30"/>
        <v>0</v>
      </c>
      <c r="BG297" s="98">
        <f t="shared" si="31"/>
        <v>0</v>
      </c>
      <c r="BH297" s="98">
        <f t="shared" si="32"/>
        <v>0</v>
      </c>
      <c r="BI297" s="98">
        <f t="shared" si="33"/>
        <v>0</v>
      </c>
      <c r="BJ297" s="15" t="s">
        <v>119</v>
      </c>
      <c r="BK297" s="161">
        <f t="shared" si="34"/>
        <v>0</v>
      </c>
      <c r="BL297" s="15" t="s">
        <v>222</v>
      </c>
      <c r="BM297" s="15" t="s">
        <v>577</v>
      </c>
    </row>
    <row r="298" spans="2:65" s="1" customFormat="1" ht="31.5" customHeight="1" x14ac:dyDescent="0.25">
      <c r="B298" s="123"/>
      <c r="C298" s="153" t="s">
        <v>578</v>
      </c>
      <c r="D298" s="153" t="s">
        <v>141</v>
      </c>
      <c r="E298" s="154" t="s">
        <v>579</v>
      </c>
      <c r="F298" s="252" t="s">
        <v>580</v>
      </c>
      <c r="G298" s="253"/>
      <c r="H298" s="253"/>
      <c r="I298" s="253"/>
      <c r="J298" s="155" t="s">
        <v>162</v>
      </c>
      <c r="K298" s="156">
        <v>47.03</v>
      </c>
      <c r="L298" s="249">
        <v>0</v>
      </c>
      <c r="M298" s="253"/>
      <c r="N298" s="254">
        <f t="shared" si="25"/>
        <v>0</v>
      </c>
      <c r="O298" s="253"/>
      <c r="P298" s="253"/>
      <c r="Q298" s="253"/>
      <c r="R298" s="125"/>
      <c r="T298" s="158" t="s">
        <v>18</v>
      </c>
      <c r="U298" s="41" t="s">
        <v>43</v>
      </c>
      <c r="V298" s="33"/>
      <c r="W298" s="159">
        <f t="shared" si="26"/>
        <v>0</v>
      </c>
      <c r="X298" s="159">
        <v>0</v>
      </c>
      <c r="Y298" s="159">
        <f t="shared" si="27"/>
        <v>0</v>
      </c>
      <c r="Z298" s="159">
        <v>0</v>
      </c>
      <c r="AA298" s="160">
        <f t="shared" si="28"/>
        <v>0</v>
      </c>
      <c r="AR298" s="15" t="s">
        <v>222</v>
      </c>
      <c r="AT298" s="15" t="s">
        <v>141</v>
      </c>
      <c r="AU298" s="15" t="s">
        <v>119</v>
      </c>
      <c r="AY298" s="15" t="s">
        <v>140</v>
      </c>
      <c r="BE298" s="98">
        <f t="shared" si="29"/>
        <v>0</v>
      </c>
      <c r="BF298" s="98">
        <f t="shared" si="30"/>
        <v>0</v>
      </c>
      <c r="BG298" s="98">
        <f t="shared" si="31"/>
        <v>0</v>
      </c>
      <c r="BH298" s="98">
        <f t="shared" si="32"/>
        <v>0</v>
      </c>
      <c r="BI298" s="98">
        <f t="shared" si="33"/>
        <v>0</v>
      </c>
      <c r="BJ298" s="15" t="s">
        <v>119</v>
      </c>
      <c r="BK298" s="161">
        <f t="shared" si="34"/>
        <v>0</v>
      </c>
      <c r="BL298" s="15" t="s">
        <v>222</v>
      </c>
      <c r="BM298" s="15" t="s">
        <v>581</v>
      </c>
    </row>
    <row r="299" spans="2:65" s="10" customFormat="1" ht="22.5" customHeight="1" x14ac:dyDescent="0.25">
      <c r="B299" s="162"/>
      <c r="C299" s="163"/>
      <c r="D299" s="163"/>
      <c r="E299" s="164" t="s">
        <v>18</v>
      </c>
      <c r="F299" s="261" t="s">
        <v>582</v>
      </c>
      <c r="G299" s="262"/>
      <c r="H299" s="262"/>
      <c r="I299" s="262"/>
      <c r="J299" s="163"/>
      <c r="K299" s="165">
        <v>24.48</v>
      </c>
      <c r="L299" s="163"/>
      <c r="M299" s="163"/>
      <c r="N299" s="163"/>
      <c r="O299" s="163"/>
      <c r="P299" s="163"/>
      <c r="Q299" s="163"/>
      <c r="R299" s="166"/>
      <c r="T299" s="167"/>
      <c r="U299" s="163"/>
      <c r="V299" s="163"/>
      <c r="W299" s="163"/>
      <c r="X299" s="163"/>
      <c r="Y299" s="163"/>
      <c r="Z299" s="163"/>
      <c r="AA299" s="168"/>
      <c r="AT299" s="169" t="s">
        <v>152</v>
      </c>
      <c r="AU299" s="169" t="s">
        <v>119</v>
      </c>
      <c r="AV299" s="10" t="s">
        <v>119</v>
      </c>
      <c r="AW299" s="10" t="s">
        <v>32</v>
      </c>
      <c r="AX299" s="10" t="s">
        <v>76</v>
      </c>
      <c r="AY299" s="169" t="s">
        <v>140</v>
      </c>
    </row>
    <row r="300" spans="2:65" s="10" customFormat="1" ht="22.5" customHeight="1" x14ac:dyDescent="0.25">
      <c r="B300" s="162"/>
      <c r="C300" s="163"/>
      <c r="D300" s="163"/>
      <c r="E300" s="164" t="s">
        <v>18</v>
      </c>
      <c r="F300" s="263" t="s">
        <v>583</v>
      </c>
      <c r="G300" s="262"/>
      <c r="H300" s="262"/>
      <c r="I300" s="262"/>
      <c r="J300" s="163"/>
      <c r="K300" s="165">
        <v>22.55</v>
      </c>
      <c r="L300" s="163"/>
      <c r="M300" s="163"/>
      <c r="N300" s="163"/>
      <c r="O300" s="163"/>
      <c r="P300" s="163"/>
      <c r="Q300" s="163"/>
      <c r="R300" s="166"/>
      <c r="T300" s="167"/>
      <c r="U300" s="163"/>
      <c r="V300" s="163"/>
      <c r="W300" s="163"/>
      <c r="X300" s="163"/>
      <c r="Y300" s="163"/>
      <c r="Z300" s="163"/>
      <c r="AA300" s="168"/>
      <c r="AT300" s="169" t="s">
        <v>152</v>
      </c>
      <c r="AU300" s="169" t="s">
        <v>119</v>
      </c>
      <c r="AV300" s="10" t="s">
        <v>119</v>
      </c>
      <c r="AW300" s="10" t="s">
        <v>32</v>
      </c>
      <c r="AX300" s="10" t="s">
        <v>76</v>
      </c>
      <c r="AY300" s="169" t="s">
        <v>140</v>
      </c>
    </row>
    <row r="301" spans="2:65" s="11" customFormat="1" ht="22.5" customHeight="1" x14ac:dyDescent="0.25">
      <c r="B301" s="170"/>
      <c r="C301" s="171"/>
      <c r="D301" s="171"/>
      <c r="E301" s="172" t="s">
        <v>18</v>
      </c>
      <c r="F301" s="259" t="s">
        <v>159</v>
      </c>
      <c r="G301" s="260"/>
      <c r="H301" s="260"/>
      <c r="I301" s="260"/>
      <c r="J301" s="171"/>
      <c r="K301" s="173">
        <v>47.03</v>
      </c>
      <c r="L301" s="171"/>
      <c r="M301" s="171"/>
      <c r="N301" s="171"/>
      <c r="O301" s="171"/>
      <c r="P301" s="171"/>
      <c r="Q301" s="171"/>
      <c r="R301" s="174"/>
      <c r="T301" s="175"/>
      <c r="U301" s="171"/>
      <c r="V301" s="171"/>
      <c r="W301" s="171"/>
      <c r="X301" s="171"/>
      <c r="Y301" s="171"/>
      <c r="Z301" s="171"/>
      <c r="AA301" s="176"/>
      <c r="AT301" s="177" t="s">
        <v>152</v>
      </c>
      <c r="AU301" s="177" t="s">
        <v>119</v>
      </c>
      <c r="AV301" s="11" t="s">
        <v>145</v>
      </c>
      <c r="AW301" s="11" t="s">
        <v>32</v>
      </c>
      <c r="AX301" s="11" t="s">
        <v>80</v>
      </c>
      <c r="AY301" s="177" t="s">
        <v>140</v>
      </c>
    </row>
    <row r="302" spans="2:65" s="1" customFormat="1" ht="22.5" customHeight="1" x14ac:dyDescent="0.25">
      <c r="B302" s="123"/>
      <c r="C302" s="178" t="s">
        <v>584</v>
      </c>
      <c r="D302" s="178" t="s">
        <v>237</v>
      </c>
      <c r="E302" s="179" t="s">
        <v>585</v>
      </c>
      <c r="F302" s="255" t="s">
        <v>586</v>
      </c>
      <c r="G302" s="256"/>
      <c r="H302" s="256"/>
      <c r="I302" s="256"/>
      <c r="J302" s="180" t="s">
        <v>162</v>
      </c>
      <c r="K302" s="181">
        <v>49.381999999999998</v>
      </c>
      <c r="L302" s="257">
        <v>0</v>
      </c>
      <c r="M302" s="256"/>
      <c r="N302" s="258">
        <f>ROUND(L302*K302,3)</f>
        <v>0</v>
      </c>
      <c r="O302" s="253"/>
      <c r="P302" s="253"/>
      <c r="Q302" s="253"/>
      <c r="R302" s="125"/>
      <c r="T302" s="158" t="s">
        <v>18</v>
      </c>
      <c r="U302" s="41" t="s">
        <v>43</v>
      </c>
      <c r="V302" s="33"/>
      <c r="W302" s="159">
        <f>V302*K302</f>
        <v>0</v>
      </c>
      <c r="X302" s="159">
        <v>0.55000000000000004</v>
      </c>
      <c r="Y302" s="159">
        <f>X302*K302</f>
        <v>27.1601</v>
      </c>
      <c r="Z302" s="159">
        <v>0</v>
      </c>
      <c r="AA302" s="160">
        <f>Z302*K302</f>
        <v>0</v>
      </c>
      <c r="AR302" s="15" t="s">
        <v>300</v>
      </c>
      <c r="AT302" s="15" t="s">
        <v>237</v>
      </c>
      <c r="AU302" s="15" t="s">
        <v>119</v>
      </c>
      <c r="AY302" s="15" t="s">
        <v>140</v>
      </c>
      <c r="BE302" s="98">
        <f>IF(U302="základná",N302,0)</f>
        <v>0</v>
      </c>
      <c r="BF302" s="98">
        <f>IF(U302="znížená",N302,0)</f>
        <v>0</v>
      </c>
      <c r="BG302" s="98">
        <f>IF(U302="zákl. prenesená",N302,0)</f>
        <v>0</v>
      </c>
      <c r="BH302" s="98">
        <f>IF(U302="zníž. prenesená",N302,0)</f>
        <v>0</v>
      </c>
      <c r="BI302" s="98">
        <f>IF(U302="nulová",N302,0)</f>
        <v>0</v>
      </c>
      <c r="BJ302" s="15" t="s">
        <v>119</v>
      </c>
      <c r="BK302" s="161">
        <f>ROUND(L302*K302,3)</f>
        <v>0</v>
      </c>
      <c r="BL302" s="15" t="s">
        <v>222</v>
      </c>
      <c r="BM302" s="15" t="s">
        <v>587</v>
      </c>
    </row>
    <row r="303" spans="2:65" s="1" customFormat="1" ht="31.5" customHeight="1" x14ac:dyDescent="0.25">
      <c r="B303" s="123"/>
      <c r="C303" s="153" t="s">
        <v>588</v>
      </c>
      <c r="D303" s="153" t="s">
        <v>141</v>
      </c>
      <c r="E303" s="154" t="s">
        <v>589</v>
      </c>
      <c r="F303" s="252" t="s">
        <v>590</v>
      </c>
      <c r="G303" s="253"/>
      <c r="H303" s="253"/>
      <c r="I303" s="253"/>
      <c r="J303" s="155" t="s">
        <v>162</v>
      </c>
      <c r="K303" s="156">
        <v>38.85</v>
      </c>
      <c r="L303" s="249">
        <v>0</v>
      </c>
      <c r="M303" s="253"/>
      <c r="N303" s="254">
        <f>ROUND(L303*K303,3)</f>
        <v>0</v>
      </c>
      <c r="O303" s="253"/>
      <c r="P303" s="253"/>
      <c r="Q303" s="253"/>
      <c r="R303" s="125"/>
      <c r="T303" s="158" t="s">
        <v>18</v>
      </c>
      <c r="U303" s="41" t="s">
        <v>43</v>
      </c>
      <c r="V303" s="33"/>
      <c r="W303" s="159">
        <f>V303*K303</f>
        <v>0</v>
      </c>
      <c r="X303" s="159">
        <v>0</v>
      </c>
      <c r="Y303" s="159">
        <f>X303*K303</f>
        <v>0</v>
      </c>
      <c r="Z303" s="159">
        <v>0</v>
      </c>
      <c r="AA303" s="160">
        <f>Z303*K303</f>
        <v>0</v>
      </c>
      <c r="AR303" s="15" t="s">
        <v>222</v>
      </c>
      <c r="AT303" s="15" t="s">
        <v>141</v>
      </c>
      <c r="AU303" s="15" t="s">
        <v>119</v>
      </c>
      <c r="AY303" s="15" t="s">
        <v>140</v>
      </c>
      <c r="BE303" s="98">
        <f>IF(U303="základná",N303,0)</f>
        <v>0</v>
      </c>
      <c r="BF303" s="98">
        <f>IF(U303="znížená",N303,0)</f>
        <v>0</v>
      </c>
      <c r="BG303" s="98">
        <f>IF(U303="zákl. prenesená",N303,0)</f>
        <v>0</v>
      </c>
      <c r="BH303" s="98">
        <f>IF(U303="zníž. prenesená",N303,0)</f>
        <v>0</v>
      </c>
      <c r="BI303" s="98">
        <f>IF(U303="nulová",N303,0)</f>
        <v>0</v>
      </c>
      <c r="BJ303" s="15" t="s">
        <v>119</v>
      </c>
      <c r="BK303" s="161">
        <f>ROUND(L303*K303,3)</f>
        <v>0</v>
      </c>
      <c r="BL303" s="15" t="s">
        <v>222</v>
      </c>
      <c r="BM303" s="15" t="s">
        <v>591</v>
      </c>
    </row>
    <row r="304" spans="2:65" s="10" customFormat="1" ht="22.5" customHeight="1" x14ac:dyDescent="0.25">
      <c r="B304" s="162"/>
      <c r="C304" s="163"/>
      <c r="D304" s="163"/>
      <c r="E304" s="164" t="s">
        <v>18</v>
      </c>
      <c r="F304" s="261" t="s">
        <v>592</v>
      </c>
      <c r="G304" s="262"/>
      <c r="H304" s="262"/>
      <c r="I304" s="262"/>
      <c r="J304" s="163"/>
      <c r="K304" s="165">
        <v>38.85</v>
      </c>
      <c r="L304" s="163"/>
      <c r="M304" s="163"/>
      <c r="N304" s="163"/>
      <c r="O304" s="163"/>
      <c r="P304" s="163"/>
      <c r="Q304" s="163"/>
      <c r="R304" s="166"/>
      <c r="T304" s="167"/>
      <c r="U304" s="163"/>
      <c r="V304" s="163"/>
      <c r="W304" s="163"/>
      <c r="X304" s="163"/>
      <c r="Y304" s="163"/>
      <c r="Z304" s="163"/>
      <c r="AA304" s="168"/>
      <c r="AT304" s="169" t="s">
        <v>152</v>
      </c>
      <c r="AU304" s="169" t="s">
        <v>119</v>
      </c>
      <c r="AV304" s="10" t="s">
        <v>119</v>
      </c>
      <c r="AW304" s="10" t="s">
        <v>32</v>
      </c>
      <c r="AX304" s="10" t="s">
        <v>80</v>
      </c>
      <c r="AY304" s="169" t="s">
        <v>140</v>
      </c>
    </row>
    <row r="305" spans="2:65" s="1" customFormat="1" ht="22.5" customHeight="1" x14ac:dyDescent="0.25">
      <c r="B305" s="123"/>
      <c r="C305" s="178" t="s">
        <v>593</v>
      </c>
      <c r="D305" s="178" t="s">
        <v>237</v>
      </c>
      <c r="E305" s="179" t="s">
        <v>594</v>
      </c>
      <c r="F305" s="255" t="s">
        <v>595</v>
      </c>
      <c r="G305" s="256"/>
      <c r="H305" s="256"/>
      <c r="I305" s="256"/>
      <c r="J305" s="180" t="s">
        <v>162</v>
      </c>
      <c r="K305" s="181">
        <v>40.792999999999999</v>
      </c>
      <c r="L305" s="257">
        <v>0</v>
      </c>
      <c r="M305" s="256"/>
      <c r="N305" s="258">
        <f>ROUND(L305*K305,3)</f>
        <v>0</v>
      </c>
      <c r="O305" s="253"/>
      <c r="P305" s="253"/>
      <c r="Q305" s="253"/>
      <c r="R305" s="125"/>
      <c r="T305" s="158" t="s">
        <v>18</v>
      </c>
      <c r="U305" s="41" t="s">
        <v>43</v>
      </c>
      <c r="V305" s="33"/>
      <c r="W305" s="159">
        <f>V305*K305</f>
        <v>0</v>
      </c>
      <c r="X305" s="159">
        <v>8.0000000000000007E-5</v>
      </c>
      <c r="Y305" s="159">
        <f>X305*K305</f>
        <v>3.2634400000000003E-3</v>
      </c>
      <c r="Z305" s="159">
        <v>0</v>
      </c>
      <c r="AA305" s="160">
        <f>Z305*K305</f>
        <v>0</v>
      </c>
      <c r="AR305" s="15" t="s">
        <v>300</v>
      </c>
      <c r="AT305" s="15" t="s">
        <v>237</v>
      </c>
      <c r="AU305" s="15" t="s">
        <v>119</v>
      </c>
      <c r="AY305" s="15" t="s">
        <v>140</v>
      </c>
      <c r="BE305" s="98">
        <f>IF(U305="základná",N305,0)</f>
        <v>0</v>
      </c>
      <c r="BF305" s="98">
        <f>IF(U305="znížená",N305,0)</f>
        <v>0</v>
      </c>
      <c r="BG305" s="98">
        <f>IF(U305="zákl. prenesená",N305,0)</f>
        <v>0</v>
      </c>
      <c r="BH305" s="98">
        <f>IF(U305="zníž. prenesená",N305,0)</f>
        <v>0</v>
      </c>
      <c r="BI305" s="98">
        <f>IF(U305="nulová",N305,0)</f>
        <v>0</v>
      </c>
      <c r="BJ305" s="15" t="s">
        <v>119</v>
      </c>
      <c r="BK305" s="161">
        <f>ROUND(L305*K305,3)</f>
        <v>0</v>
      </c>
      <c r="BL305" s="15" t="s">
        <v>222</v>
      </c>
      <c r="BM305" s="15" t="s">
        <v>596</v>
      </c>
    </row>
    <row r="306" spans="2:65" s="1" customFormat="1" ht="31.5" customHeight="1" x14ac:dyDescent="0.25">
      <c r="B306" s="123"/>
      <c r="C306" s="153" t="s">
        <v>597</v>
      </c>
      <c r="D306" s="153" t="s">
        <v>141</v>
      </c>
      <c r="E306" s="154" t="s">
        <v>598</v>
      </c>
      <c r="F306" s="252" t="s">
        <v>599</v>
      </c>
      <c r="G306" s="253"/>
      <c r="H306" s="253"/>
      <c r="I306" s="253"/>
      <c r="J306" s="155" t="s">
        <v>353</v>
      </c>
      <c r="K306" s="156">
        <v>30.181999999999999</v>
      </c>
      <c r="L306" s="249">
        <v>0</v>
      </c>
      <c r="M306" s="253"/>
      <c r="N306" s="254">
        <f>ROUND(L306*K306,3)</f>
        <v>0</v>
      </c>
      <c r="O306" s="253"/>
      <c r="P306" s="253"/>
      <c r="Q306" s="253"/>
      <c r="R306" s="125"/>
      <c r="T306" s="158" t="s">
        <v>18</v>
      </c>
      <c r="U306" s="41" t="s">
        <v>43</v>
      </c>
      <c r="V306" s="33"/>
      <c r="W306" s="159">
        <f>V306*K306</f>
        <v>0</v>
      </c>
      <c r="X306" s="159">
        <v>0</v>
      </c>
      <c r="Y306" s="159">
        <f>X306*K306</f>
        <v>0</v>
      </c>
      <c r="Z306" s="159">
        <v>0</v>
      </c>
      <c r="AA306" s="160">
        <f>Z306*K306</f>
        <v>0</v>
      </c>
      <c r="AR306" s="15" t="s">
        <v>222</v>
      </c>
      <c r="AT306" s="15" t="s">
        <v>141</v>
      </c>
      <c r="AU306" s="15" t="s">
        <v>119</v>
      </c>
      <c r="AY306" s="15" t="s">
        <v>140</v>
      </c>
      <c r="BE306" s="98">
        <f>IF(U306="základná",N306,0)</f>
        <v>0</v>
      </c>
      <c r="BF306" s="98">
        <f>IF(U306="znížená",N306,0)</f>
        <v>0</v>
      </c>
      <c r="BG306" s="98">
        <f>IF(U306="zákl. prenesená",N306,0)</f>
        <v>0</v>
      </c>
      <c r="BH306" s="98">
        <f>IF(U306="zníž. prenesená",N306,0)</f>
        <v>0</v>
      </c>
      <c r="BI306" s="98">
        <f>IF(U306="nulová",N306,0)</f>
        <v>0</v>
      </c>
      <c r="BJ306" s="15" t="s">
        <v>119</v>
      </c>
      <c r="BK306" s="161">
        <f>ROUND(L306*K306,3)</f>
        <v>0</v>
      </c>
      <c r="BL306" s="15" t="s">
        <v>222</v>
      </c>
      <c r="BM306" s="15" t="s">
        <v>600</v>
      </c>
    </row>
    <row r="307" spans="2:65" s="9" customFormat="1" ht="29.85" customHeight="1" x14ac:dyDescent="0.3">
      <c r="B307" s="142"/>
      <c r="C307" s="143"/>
      <c r="D307" s="152" t="s">
        <v>110</v>
      </c>
      <c r="E307" s="152"/>
      <c r="F307" s="152"/>
      <c r="G307" s="152"/>
      <c r="H307" s="152"/>
      <c r="I307" s="152"/>
      <c r="J307" s="152"/>
      <c r="K307" s="152"/>
      <c r="L307" s="152"/>
      <c r="M307" s="152"/>
      <c r="N307" s="234">
        <f>BK307</f>
        <v>0</v>
      </c>
      <c r="O307" s="235"/>
      <c r="P307" s="235"/>
      <c r="Q307" s="235"/>
      <c r="R307" s="145"/>
      <c r="T307" s="146"/>
      <c r="U307" s="143"/>
      <c r="V307" s="143"/>
      <c r="W307" s="147">
        <f>SUM(W308:W318)</f>
        <v>0</v>
      </c>
      <c r="X307" s="143"/>
      <c r="Y307" s="147">
        <f>SUM(Y308:Y318)</f>
        <v>5.8707114799999998</v>
      </c>
      <c r="Z307" s="143"/>
      <c r="AA307" s="148">
        <f>SUM(AA308:AA318)</f>
        <v>0</v>
      </c>
      <c r="AR307" s="149" t="s">
        <v>119</v>
      </c>
      <c r="AT307" s="150" t="s">
        <v>75</v>
      </c>
      <c r="AU307" s="150" t="s">
        <v>80</v>
      </c>
      <c r="AY307" s="149" t="s">
        <v>140</v>
      </c>
      <c r="BK307" s="151">
        <f>SUM(BK308:BK318)</f>
        <v>0</v>
      </c>
    </row>
    <row r="308" spans="2:65" s="1" customFormat="1" ht="31.5" customHeight="1" x14ac:dyDescent="0.25">
      <c r="B308" s="123"/>
      <c r="C308" s="153" t="s">
        <v>601</v>
      </c>
      <c r="D308" s="153" t="s">
        <v>141</v>
      </c>
      <c r="E308" s="154" t="s">
        <v>602</v>
      </c>
      <c r="F308" s="252" t="s">
        <v>603</v>
      </c>
      <c r="G308" s="253"/>
      <c r="H308" s="253"/>
      <c r="I308" s="253"/>
      <c r="J308" s="155" t="s">
        <v>162</v>
      </c>
      <c r="K308" s="156">
        <v>90</v>
      </c>
      <c r="L308" s="249">
        <v>0</v>
      </c>
      <c r="M308" s="253"/>
      <c r="N308" s="254">
        <f>ROUND(L308*K308,3)</f>
        <v>0</v>
      </c>
      <c r="O308" s="253"/>
      <c r="P308" s="253"/>
      <c r="Q308" s="253"/>
      <c r="R308" s="125"/>
      <c r="T308" s="158" t="s">
        <v>18</v>
      </c>
      <c r="U308" s="41" t="s">
        <v>43</v>
      </c>
      <c r="V308" s="33"/>
      <c r="W308" s="159">
        <f>V308*K308</f>
        <v>0</v>
      </c>
      <c r="X308" s="159">
        <v>1.25E-3</v>
      </c>
      <c r="Y308" s="159">
        <f>X308*K308</f>
        <v>0.1125</v>
      </c>
      <c r="Z308" s="159">
        <v>0</v>
      </c>
      <c r="AA308" s="160">
        <f>Z308*K308</f>
        <v>0</v>
      </c>
      <c r="AR308" s="15" t="s">
        <v>222</v>
      </c>
      <c r="AT308" s="15" t="s">
        <v>141</v>
      </c>
      <c r="AU308" s="15" t="s">
        <v>119</v>
      </c>
      <c r="AY308" s="15" t="s">
        <v>140</v>
      </c>
      <c r="BE308" s="98">
        <f>IF(U308="základná",N308,0)</f>
        <v>0</v>
      </c>
      <c r="BF308" s="98">
        <f>IF(U308="znížená",N308,0)</f>
        <v>0</v>
      </c>
      <c r="BG308" s="98">
        <f>IF(U308="zákl. prenesená",N308,0)</f>
        <v>0</v>
      </c>
      <c r="BH308" s="98">
        <f>IF(U308="zníž. prenesená",N308,0)</f>
        <v>0</v>
      </c>
      <c r="BI308" s="98">
        <f>IF(U308="nulová",N308,0)</f>
        <v>0</v>
      </c>
      <c r="BJ308" s="15" t="s">
        <v>119</v>
      </c>
      <c r="BK308" s="161">
        <f>ROUND(L308*K308,3)</f>
        <v>0</v>
      </c>
      <c r="BL308" s="15" t="s">
        <v>222</v>
      </c>
      <c r="BM308" s="15" t="s">
        <v>604</v>
      </c>
    </row>
    <row r="309" spans="2:65" s="10" customFormat="1" ht="31.5" customHeight="1" x14ac:dyDescent="0.25">
      <c r="B309" s="162"/>
      <c r="C309" s="163"/>
      <c r="D309" s="163"/>
      <c r="E309" s="164" t="s">
        <v>18</v>
      </c>
      <c r="F309" s="261" t="s">
        <v>605</v>
      </c>
      <c r="G309" s="262"/>
      <c r="H309" s="262"/>
      <c r="I309" s="262"/>
      <c r="J309" s="163"/>
      <c r="K309" s="165">
        <v>90</v>
      </c>
      <c r="L309" s="163"/>
      <c r="M309" s="163"/>
      <c r="N309" s="163"/>
      <c r="O309" s="163"/>
      <c r="P309" s="163"/>
      <c r="Q309" s="163"/>
      <c r="R309" s="166"/>
      <c r="T309" s="167"/>
      <c r="U309" s="163"/>
      <c r="V309" s="163"/>
      <c r="W309" s="163"/>
      <c r="X309" s="163"/>
      <c r="Y309" s="163"/>
      <c r="Z309" s="163"/>
      <c r="AA309" s="168"/>
      <c r="AT309" s="169" t="s">
        <v>152</v>
      </c>
      <c r="AU309" s="169" t="s">
        <v>119</v>
      </c>
      <c r="AV309" s="10" t="s">
        <v>119</v>
      </c>
      <c r="AW309" s="10" t="s">
        <v>32</v>
      </c>
      <c r="AX309" s="10" t="s">
        <v>80</v>
      </c>
      <c r="AY309" s="169" t="s">
        <v>140</v>
      </c>
    </row>
    <row r="310" spans="2:65" s="1" customFormat="1" ht="31.5" customHeight="1" x14ac:dyDescent="0.25">
      <c r="B310" s="123"/>
      <c r="C310" s="178" t="s">
        <v>606</v>
      </c>
      <c r="D310" s="178" t="s">
        <v>237</v>
      </c>
      <c r="E310" s="179" t="s">
        <v>607</v>
      </c>
      <c r="F310" s="255" t="s">
        <v>608</v>
      </c>
      <c r="G310" s="256"/>
      <c r="H310" s="256"/>
      <c r="I310" s="256"/>
      <c r="J310" s="180" t="s">
        <v>144</v>
      </c>
      <c r="K310" s="181">
        <v>99</v>
      </c>
      <c r="L310" s="257">
        <v>0</v>
      </c>
      <c r="M310" s="256"/>
      <c r="N310" s="258">
        <f>ROUND(L310*K310,3)</f>
        <v>0</v>
      </c>
      <c r="O310" s="253"/>
      <c r="P310" s="253"/>
      <c r="Q310" s="253"/>
      <c r="R310" s="125"/>
      <c r="T310" s="158" t="s">
        <v>18</v>
      </c>
      <c r="U310" s="41" t="s">
        <v>43</v>
      </c>
      <c r="V310" s="33"/>
      <c r="W310" s="159">
        <f>V310*K310</f>
        <v>0</v>
      </c>
      <c r="X310" s="159">
        <v>1.2199999999999999E-3</v>
      </c>
      <c r="Y310" s="159">
        <f>X310*K310</f>
        <v>0.12078</v>
      </c>
      <c r="Z310" s="159">
        <v>0</v>
      </c>
      <c r="AA310" s="160">
        <f>Z310*K310</f>
        <v>0</v>
      </c>
      <c r="AR310" s="15" t="s">
        <v>300</v>
      </c>
      <c r="AT310" s="15" t="s">
        <v>237</v>
      </c>
      <c r="AU310" s="15" t="s">
        <v>119</v>
      </c>
      <c r="AY310" s="15" t="s">
        <v>140</v>
      </c>
      <c r="BE310" s="98">
        <f>IF(U310="základná",N310,0)</f>
        <v>0</v>
      </c>
      <c r="BF310" s="98">
        <f>IF(U310="znížená",N310,0)</f>
        <v>0</v>
      </c>
      <c r="BG310" s="98">
        <f>IF(U310="zákl. prenesená",N310,0)</f>
        <v>0</v>
      </c>
      <c r="BH310" s="98">
        <f>IF(U310="zníž. prenesená",N310,0)</f>
        <v>0</v>
      </c>
      <c r="BI310" s="98">
        <f>IF(U310="nulová",N310,0)</f>
        <v>0</v>
      </c>
      <c r="BJ310" s="15" t="s">
        <v>119</v>
      </c>
      <c r="BK310" s="161">
        <f>ROUND(L310*K310,3)</f>
        <v>0</v>
      </c>
      <c r="BL310" s="15" t="s">
        <v>222</v>
      </c>
      <c r="BM310" s="15" t="s">
        <v>609</v>
      </c>
    </row>
    <row r="311" spans="2:65" s="1" customFormat="1" ht="31.5" customHeight="1" x14ac:dyDescent="0.25">
      <c r="B311" s="123"/>
      <c r="C311" s="153" t="s">
        <v>610</v>
      </c>
      <c r="D311" s="153" t="s">
        <v>141</v>
      </c>
      <c r="E311" s="154" t="s">
        <v>611</v>
      </c>
      <c r="F311" s="252" t="s">
        <v>612</v>
      </c>
      <c r="G311" s="253"/>
      <c r="H311" s="253"/>
      <c r="I311" s="253"/>
      <c r="J311" s="155" t="s">
        <v>149</v>
      </c>
      <c r="K311" s="156">
        <v>173.07</v>
      </c>
      <c r="L311" s="249">
        <v>0</v>
      </c>
      <c r="M311" s="253"/>
      <c r="N311" s="254">
        <f>ROUND(L311*K311,3)</f>
        <v>0</v>
      </c>
      <c r="O311" s="253"/>
      <c r="P311" s="253"/>
      <c r="Q311" s="253"/>
      <c r="R311" s="125"/>
      <c r="T311" s="158" t="s">
        <v>18</v>
      </c>
      <c r="U311" s="41" t="s">
        <v>43</v>
      </c>
      <c r="V311" s="33"/>
      <c r="W311" s="159">
        <f>V311*K311</f>
        <v>0</v>
      </c>
      <c r="X311" s="159">
        <v>7.0000000000000001E-3</v>
      </c>
      <c r="Y311" s="159">
        <f>X311*K311</f>
        <v>1.21149</v>
      </c>
      <c r="Z311" s="159">
        <v>0</v>
      </c>
      <c r="AA311" s="160">
        <f>Z311*K311</f>
        <v>0</v>
      </c>
      <c r="AR311" s="15" t="s">
        <v>222</v>
      </c>
      <c r="AT311" s="15" t="s">
        <v>141</v>
      </c>
      <c r="AU311" s="15" t="s">
        <v>119</v>
      </c>
      <c r="AY311" s="15" t="s">
        <v>140</v>
      </c>
      <c r="BE311" s="98">
        <f>IF(U311="základná",N311,0)</f>
        <v>0</v>
      </c>
      <c r="BF311" s="98">
        <f>IF(U311="znížená",N311,0)</f>
        <v>0</v>
      </c>
      <c r="BG311" s="98">
        <f>IF(U311="zákl. prenesená",N311,0)</f>
        <v>0</v>
      </c>
      <c r="BH311" s="98">
        <f>IF(U311="zníž. prenesená",N311,0)</f>
        <v>0</v>
      </c>
      <c r="BI311" s="98">
        <f>IF(U311="nulová",N311,0)</f>
        <v>0</v>
      </c>
      <c r="BJ311" s="15" t="s">
        <v>119</v>
      </c>
      <c r="BK311" s="161">
        <f>ROUND(L311*K311,3)</f>
        <v>0</v>
      </c>
      <c r="BL311" s="15" t="s">
        <v>222</v>
      </c>
      <c r="BM311" s="15" t="s">
        <v>613</v>
      </c>
    </row>
    <row r="312" spans="2:65" s="10" customFormat="1" ht="22.5" customHeight="1" x14ac:dyDescent="0.25">
      <c r="B312" s="162"/>
      <c r="C312" s="163"/>
      <c r="D312" s="163"/>
      <c r="E312" s="164" t="s">
        <v>18</v>
      </c>
      <c r="F312" s="261" t="s">
        <v>614</v>
      </c>
      <c r="G312" s="262"/>
      <c r="H312" s="262"/>
      <c r="I312" s="262"/>
      <c r="J312" s="163"/>
      <c r="K312" s="165">
        <v>173.07</v>
      </c>
      <c r="L312" s="163"/>
      <c r="M312" s="163"/>
      <c r="N312" s="163"/>
      <c r="O312" s="163"/>
      <c r="P312" s="163"/>
      <c r="Q312" s="163"/>
      <c r="R312" s="166"/>
      <c r="T312" s="167"/>
      <c r="U312" s="163"/>
      <c r="V312" s="163"/>
      <c r="W312" s="163"/>
      <c r="X312" s="163"/>
      <c r="Y312" s="163"/>
      <c r="Z312" s="163"/>
      <c r="AA312" s="168"/>
      <c r="AT312" s="169" t="s">
        <v>152</v>
      </c>
      <c r="AU312" s="169" t="s">
        <v>119</v>
      </c>
      <c r="AV312" s="10" t="s">
        <v>119</v>
      </c>
      <c r="AW312" s="10" t="s">
        <v>32</v>
      </c>
      <c r="AX312" s="10" t="s">
        <v>80</v>
      </c>
      <c r="AY312" s="169" t="s">
        <v>140</v>
      </c>
    </row>
    <row r="313" spans="2:65" s="1" customFormat="1" ht="31.5" customHeight="1" x14ac:dyDescent="0.25">
      <c r="B313" s="123"/>
      <c r="C313" s="178" t="s">
        <v>615</v>
      </c>
      <c r="D313" s="178" t="s">
        <v>237</v>
      </c>
      <c r="E313" s="179" t="s">
        <v>616</v>
      </c>
      <c r="F313" s="255" t="s">
        <v>617</v>
      </c>
      <c r="G313" s="256"/>
      <c r="H313" s="256"/>
      <c r="I313" s="256"/>
      <c r="J313" s="180" t="s">
        <v>149</v>
      </c>
      <c r="K313" s="181">
        <v>190.37700000000001</v>
      </c>
      <c r="L313" s="257">
        <v>0</v>
      </c>
      <c r="M313" s="256"/>
      <c r="N313" s="258">
        <f t="shared" ref="N313:N318" si="35">ROUND(L313*K313,3)</f>
        <v>0</v>
      </c>
      <c r="O313" s="253"/>
      <c r="P313" s="253"/>
      <c r="Q313" s="253"/>
      <c r="R313" s="125"/>
      <c r="T313" s="158" t="s">
        <v>18</v>
      </c>
      <c r="U313" s="41" t="s">
        <v>43</v>
      </c>
      <c r="V313" s="33"/>
      <c r="W313" s="159">
        <f t="shared" ref="W313:W318" si="36">V313*K313</f>
        <v>0</v>
      </c>
      <c r="X313" s="159">
        <v>2.324E-2</v>
      </c>
      <c r="Y313" s="159">
        <f t="shared" ref="Y313:Y318" si="37">X313*K313</f>
        <v>4.42436148</v>
      </c>
      <c r="Z313" s="159">
        <v>0</v>
      </c>
      <c r="AA313" s="160">
        <f t="shared" ref="AA313:AA318" si="38">Z313*K313</f>
        <v>0</v>
      </c>
      <c r="AR313" s="15" t="s">
        <v>300</v>
      </c>
      <c r="AT313" s="15" t="s">
        <v>237</v>
      </c>
      <c r="AU313" s="15" t="s">
        <v>119</v>
      </c>
      <c r="AY313" s="15" t="s">
        <v>140</v>
      </c>
      <c r="BE313" s="98">
        <f t="shared" ref="BE313:BE318" si="39">IF(U313="základná",N313,0)</f>
        <v>0</v>
      </c>
      <c r="BF313" s="98">
        <f t="shared" ref="BF313:BF318" si="40">IF(U313="znížená",N313,0)</f>
        <v>0</v>
      </c>
      <c r="BG313" s="98">
        <f t="shared" ref="BG313:BG318" si="41">IF(U313="zákl. prenesená",N313,0)</f>
        <v>0</v>
      </c>
      <c r="BH313" s="98">
        <f t="shared" ref="BH313:BH318" si="42">IF(U313="zníž. prenesená",N313,0)</f>
        <v>0</v>
      </c>
      <c r="BI313" s="98">
        <f t="shared" ref="BI313:BI318" si="43">IF(U313="nulová",N313,0)</f>
        <v>0</v>
      </c>
      <c r="BJ313" s="15" t="s">
        <v>119</v>
      </c>
      <c r="BK313" s="161">
        <f t="shared" ref="BK313:BK318" si="44">ROUND(L313*K313,3)</f>
        <v>0</v>
      </c>
      <c r="BL313" s="15" t="s">
        <v>222</v>
      </c>
      <c r="BM313" s="15" t="s">
        <v>618</v>
      </c>
    </row>
    <row r="314" spans="2:65" s="1" customFormat="1" ht="31.5" customHeight="1" x14ac:dyDescent="0.25">
      <c r="B314" s="123"/>
      <c r="C314" s="153" t="s">
        <v>619</v>
      </c>
      <c r="D314" s="153" t="s">
        <v>141</v>
      </c>
      <c r="E314" s="154" t="s">
        <v>620</v>
      </c>
      <c r="F314" s="252" t="s">
        <v>621</v>
      </c>
      <c r="G314" s="253"/>
      <c r="H314" s="253"/>
      <c r="I314" s="253"/>
      <c r="J314" s="155" t="s">
        <v>162</v>
      </c>
      <c r="K314" s="156">
        <v>1</v>
      </c>
      <c r="L314" s="249">
        <v>0</v>
      </c>
      <c r="M314" s="253"/>
      <c r="N314" s="254">
        <f t="shared" si="35"/>
        <v>0</v>
      </c>
      <c r="O314" s="253"/>
      <c r="P314" s="253"/>
      <c r="Q314" s="253"/>
      <c r="R314" s="125"/>
      <c r="T314" s="158" t="s">
        <v>18</v>
      </c>
      <c r="U314" s="41" t="s">
        <v>43</v>
      </c>
      <c r="V314" s="33"/>
      <c r="W314" s="159">
        <f t="shared" si="36"/>
        <v>0</v>
      </c>
      <c r="X314" s="159">
        <v>0</v>
      </c>
      <c r="Y314" s="159">
        <f t="shared" si="37"/>
        <v>0</v>
      </c>
      <c r="Z314" s="159">
        <v>0</v>
      </c>
      <c r="AA314" s="160">
        <f t="shared" si="38"/>
        <v>0</v>
      </c>
      <c r="AR314" s="15" t="s">
        <v>222</v>
      </c>
      <c r="AT314" s="15" t="s">
        <v>141</v>
      </c>
      <c r="AU314" s="15" t="s">
        <v>119</v>
      </c>
      <c r="AY314" s="15" t="s">
        <v>140</v>
      </c>
      <c r="BE314" s="98">
        <f t="shared" si="39"/>
        <v>0</v>
      </c>
      <c r="BF314" s="98">
        <f t="shared" si="40"/>
        <v>0</v>
      </c>
      <c r="BG314" s="98">
        <f t="shared" si="41"/>
        <v>0</v>
      </c>
      <c r="BH314" s="98">
        <f t="shared" si="42"/>
        <v>0</v>
      </c>
      <c r="BI314" s="98">
        <f t="shared" si="43"/>
        <v>0</v>
      </c>
      <c r="BJ314" s="15" t="s">
        <v>119</v>
      </c>
      <c r="BK314" s="161">
        <f t="shared" si="44"/>
        <v>0</v>
      </c>
      <c r="BL314" s="15" t="s">
        <v>222</v>
      </c>
      <c r="BM314" s="15" t="s">
        <v>622</v>
      </c>
    </row>
    <row r="315" spans="2:65" s="1" customFormat="1" ht="22.5" customHeight="1" x14ac:dyDescent="0.25">
      <c r="B315" s="123"/>
      <c r="C315" s="178" t="s">
        <v>623</v>
      </c>
      <c r="D315" s="178" t="s">
        <v>237</v>
      </c>
      <c r="E315" s="179" t="s">
        <v>624</v>
      </c>
      <c r="F315" s="255" t="s">
        <v>625</v>
      </c>
      <c r="G315" s="256"/>
      <c r="H315" s="256"/>
      <c r="I315" s="256"/>
      <c r="J315" s="180" t="s">
        <v>162</v>
      </c>
      <c r="K315" s="181">
        <v>1</v>
      </c>
      <c r="L315" s="257">
        <v>0</v>
      </c>
      <c r="M315" s="256"/>
      <c r="N315" s="258">
        <f t="shared" si="35"/>
        <v>0</v>
      </c>
      <c r="O315" s="253"/>
      <c r="P315" s="253"/>
      <c r="Q315" s="253"/>
      <c r="R315" s="125"/>
      <c r="T315" s="158" t="s">
        <v>18</v>
      </c>
      <c r="U315" s="41" t="s">
        <v>43</v>
      </c>
      <c r="V315" s="33"/>
      <c r="W315" s="159">
        <f t="shared" si="36"/>
        <v>0</v>
      </c>
      <c r="X315" s="159">
        <v>8.0000000000000007E-5</v>
      </c>
      <c r="Y315" s="159">
        <f t="shared" si="37"/>
        <v>8.0000000000000007E-5</v>
      </c>
      <c r="Z315" s="159">
        <v>0</v>
      </c>
      <c r="AA315" s="160">
        <f t="shared" si="38"/>
        <v>0</v>
      </c>
      <c r="AR315" s="15" t="s">
        <v>300</v>
      </c>
      <c r="AT315" s="15" t="s">
        <v>237</v>
      </c>
      <c r="AU315" s="15" t="s">
        <v>119</v>
      </c>
      <c r="AY315" s="15" t="s">
        <v>140</v>
      </c>
      <c r="BE315" s="98">
        <f t="shared" si="39"/>
        <v>0</v>
      </c>
      <c r="BF315" s="98">
        <f t="shared" si="40"/>
        <v>0</v>
      </c>
      <c r="BG315" s="98">
        <f t="shared" si="41"/>
        <v>0</v>
      </c>
      <c r="BH315" s="98">
        <f t="shared" si="42"/>
        <v>0</v>
      </c>
      <c r="BI315" s="98">
        <f t="shared" si="43"/>
        <v>0</v>
      </c>
      <c r="BJ315" s="15" t="s">
        <v>119</v>
      </c>
      <c r="BK315" s="161">
        <f t="shared" si="44"/>
        <v>0</v>
      </c>
      <c r="BL315" s="15" t="s">
        <v>222</v>
      </c>
      <c r="BM315" s="15" t="s">
        <v>626</v>
      </c>
    </row>
    <row r="316" spans="2:65" s="1" customFormat="1" ht="31.5" customHeight="1" x14ac:dyDescent="0.25">
      <c r="B316" s="123"/>
      <c r="C316" s="153" t="s">
        <v>627</v>
      </c>
      <c r="D316" s="153" t="s">
        <v>141</v>
      </c>
      <c r="E316" s="154" t="s">
        <v>628</v>
      </c>
      <c r="F316" s="252" t="s">
        <v>629</v>
      </c>
      <c r="G316" s="253"/>
      <c r="H316" s="253"/>
      <c r="I316" s="253"/>
      <c r="J316" s="155" t="s">
        <v>162</v>
      </c>
      <c r="K316" s="156">
        <v>1</v>
      </c>
      <c r="L316" s="249">
        <v>0</v>
      </c>
      <c r="M316" s="253"/>
      <c r="N316" s="254">
        <f t="shared" si="35"/>
        <v>0</v>
      </c>
      <c r="O316" s="253"/>
      <c r="P316" s="253"/>
      <c r="Q316" s="253"/>
      <c r="R316" s="125"/>
      <c r="T316" s="158" t="s">
        <v>18</v>
      </c>
      <c r="U316" s="41" t="s">
        <v>43</v>
      </c>
      <c r="V316" s="33"/>
      <c r="W316" s="159">
        <f t="shared" si="36"/>
        <v>0</v>
      </c>
      <c r="X316" s="159">
        <v>5.0000000000000001E-4</v>
      </c>
      <c r="Y316" s="159">
        <f t="shared" si="37"/>
        <v>5.0000000000000001E-4</v>
      </c>
      <c r="Z316" s="159">
        <v>0</v>
      </c>
      <c r="AA316" s="160">
        <f t="shared" si="38"/>
        <v>0</v>
      </c>
      <c r="AR316" s="15" t="s">
        <v>222</v>
      </c>
      <c r="AT316" s="15" t="s">
        <v>141</v>
      </c>
      <c r="AU316" s="15" t="s">
        <v>119</v>
      </c>
      <c r="AY316" s="15" t="s">
        <v>140</v>
      </c>
      <c r="BE316" s="98">
        <f t="shared" si="39"/>
        <v>0</v>
      </c>
      <c r="BF316" s="98">
        <f t="shared" si="40"/>
        <v>0</v>
      </c>
      <c r="BG316" s="98">
        <f t="shared" si="41"/>
        <v>0</v>
      </c>
      <c r="BH316" s="98">
        <f t="shared" si="42"/>
        <v>0</v>
      </c>
      <c r="BI316" s="98">
        <f t="shared" si="43"/>
        <v>0</v>
      </c>
      <c r="BJ316" s="15" t="s">
        <v>119</v>
      </c>
      <c r="BK316" s="161">
        <f t="shared" si="44"/>
        <v>0</v>
      </c>
      <c r="BL316" s="15" t="s">
        <v>222</v>
      </c>
      <c r="BM316" s="15" t="s">
        <v>630</v>
      </c>
    </row>
    <row r="317" spans="2:65" s="1" customFormat="1" ht="22.5" customHeight="1" x14ac:dyDescent="0.25">
      <c r="B317" s="123"/>
      <c r="C317" s="178" t="s">
        <v>631</v>
      </c>
      <c r="D317" s="178" t="s">
        <v>237</v>
      </c>
      <c r="E317" s="179" t="s">
        <v>632</v>
      </c>
      <c r="F317" s="255" t="s">
        <v>633</v>
      </c>
      <c r="G317" s="256"/>
      <c r="H317" s="256"/>
      <c r="I317" s="256"/>
      <c r="J317" s="180" t="s">
        <v>162</v>
      </c>
      <c r="K317" s="181">
        <v>1</v>
      </c>
      <c r="L317" s="257">
        <v>0</v>
      </c>
      <c r="M317" s="256"/>
      <c r="N317" s="258">
        <f t="shared" si="35"/>
        <v>0</v>
      </c>
      <c r="O317" s="253"/>
      <c r="P317" s="253"/>
      <c r="Q317" s="253"/>
      <c r="R317" s="125"/>
      <c r="T317" s="158" t="s">
        <v>18</v>
      </c>
      <c r="U317" s="41" t="s">
        <v>43</v>
      </c>
      <c r="V317" s="33"/>
      <c r="W317" s="159">
        <f t="shared" si="36"/>
        <v>0</v>
      </c>
      <c r="X317" s="159">
        <v>1E-3</v>
      </c>
      <c r="Y317" s="159">
        <f t="shared" si="37"/>
        <v>1E-3</v>
      </c>
      <c r="Z317" s="159">
        <v>0</v>
      </c>
      <c r="AA317" s="160">
        <f t="shared" si="38"/>
        <v>0</v>
      </c>
      <c r="AR317" s="15" t="s">
        <v>300</v>
      </c>
      <c r="AT317" s="15" t="s">
        <v>237</v>
      </c>
      <c r="AU317" s="15" t="s">
        <v>119</v>
      </c>
      <c r="AY317" s="15" t="s">
        <v>140</v>
      </c>
      <c r="BE317" s="98">
        <f t="shared" si="39"/>
        <v>0</v>
      </c>
      <c r="BF317" s="98">
        <f t="shared" si="40"/>
        <v>0</v>
      </c>
      <c r="BG317" s="98">
        <f t="shared" si="41"/>
        <v>0</v>
      </c>
      <c r="BH317" s="98">
        <f t="shared" si="42"/>
        <v>0</v>
      </c>
      <c r="BI317" s="98">
        <f t="shared" si="43"/>
        <v>0</v>
      </c>
      <c r="BJ317" s="15" t="s">
        <v>119</v>
      </c>
      <c r="BK317" s="161">
        <f t="shared" si="44"/>
        <v>0</v>
      </c>
      <c r="BL317" s="15" t="s">
        <v>222</v>
      </c>
      <c r="BM317" s="15" t="s">
        <v>634</v>
      </c>
    </row>
    <row r="318" spans="2:65" s="1" customFormat="1" ht="31.5" customHeight="1" x14ac:dyDescent="0.25">
      <c r="B318" s="123"/>
      <c r="C318" s="153" t="s">
        <v>635</v>
      </c>
      <c r="D318" s="153" t="s">
        <v>141</v>
      </c>
      <c r="E318" s="154" t="s">
        <v>636</v>
      </c>
      <c r="F318" s="252" t="s">
        <v>637</v>
      </c>
      <c r="G318" s="253"/>
      <c r="H318" s="253"/>
      <c r="I318" s="253"/>
      <c r="J318" s="155" t="s">
        <v>353</v>
      </c>
      <c r="K318" s="156">
        <v>5.8710000000000004</v>
      </c>
      <c r="L318" s="249">
        <v>0</v>
      </c>
      <c r="M318" s="253"/>
      <c r="N318" s="254">
        <f t="shared" si="35"/>
        <v>0</v>
      </c>
      <c r="O318" s="253"/>
      <c r="P318" s="253"/>
      <c r="Q318" s="253"/>
      <c r="R318" s="125"/>
      <c r="T318" s="158" t="s">
        <v>18</v>
      </c>
      <c r="U318" s="41" t="s">
        <v>43</v>
      </c>
      <c r="V318" s="33"/>
      <c r="W318" s="159">
        <f t="shared" si="36"/>
        <v>0</v>
      </c>
      <c r="X318" s="159">
        <v>0</v>
      </c>
      <c r="Y318" s="159">
        <f t="shared" si="37"/>
        <v>0</v>
      </c>
      <c r="Z318" s="159">
        <v>0</v>
      </c>
      <c r="AA318" s="160">
        <f t="shared" si="38"/>
        <v>0</v>
      </c>
      <c r="AR318" s="15" t="s">
        <v>222</v>
      </c>
      <c r="AT318" s="15" t="s">
        <v>141</v>
      </c>
      <c r="AU318" s="15" t="s">
        <v>119</v>
      </c>
      <c r="AY318" s="15" t="s">
        <v>140</v>
      </c>
      <c r="BE318" s="98">
        <f t="shared" si="39"/>
        <v>0</v>
      </c>
      <c r="BF318" s="98">
        <f t="shared" si="40"/>
        <v>0</v>
      </c>
      <c r="BG318" s="98">
        <f t="shared" si="41"/>
        <v>0</v>
      </c>
      <c r="BH318" s="98">
        <f t="shared" si="42"/>
        <v>0</v>
      </c>
      <c r="BI318" s="98">
        <f t="shared" si="43"/>
        <v>0</v>
      </c>
      <c r="BJ318" s="15" t="s">
        <v>119</v>
      </c>
      <c r="BK318" s="161">
        <f t="shared" si="44"/>
        <v>0</v>
      </c>
      <c r="BL318" s="15" t="s">
        <v>222</v>
      </c>
      <c r="BM318" s="15" t="s">
        <v>638</v>
      </c>
    </row>
    <row r="319" spans="2:65" s="9" customFormat="1" ht="29.85" customHeight="1" x14ac:dyDescent="0.3">
      <c r="B319" s="142"/>
      <c r="C319" s="143"/>
      <c r="D319" s="152" t="s">
        <v>111</v>
      </c>
      <c r="E319" s="152"/>
      <c r="F319" s="152"/>
      <c r="G319" s="152"/>
      <c r="H319" s="152"/>
      <c r="I319" s="152"/>
      <c r="J319" s="152"/>
      <c r="K319" s="152"/>
      <c r="L319" s="152"/>
      <c r="M319" s="152"/>
      <c r="N319" s="234">
        <f>BK319</f>
        <v>0</v>
      </c>
      <c r="O319" s="235"/>
      <c r="P319" s="235"/>
      <c r="Q319" s="235"/>
      <c r="R319" s="145"/>
      <c r="T319" s="146"/>
      <c r="U319" s="143"/>
      <c r="V319" s="143"/>
      <c r="W319" s="147">
        <f>SUM(W320:W332)</f>
        <v>0</v>
      </c>
      <c r="X319" s="143"/>
      <c r="Y319" s="147">
        <f>SUM(Y320:Y332)</f>
        <v>0.10427549999999999</v>
      </c>
      <c r="Z319" s="143"/>
      <c r="AA319" s="148">
        <f>SUM(AA320:AA332)</f>
        <v>0</v>
      </c>
      <c r="AR319" s="149" t="s">
        <v>119</v>
      </c>
      <c r="AT319" s="150" t="s">
        <v>75</v>
      </c>
      <c r="AU319" s="150" t="s">
        <v>80</v>
      </c>
      <c r="AY319" s="149" t="s">
        <v>140</v>
      </c>
      <c r="BK319" s="151">
        <f>SUM(BK320:BK332)</f>
        <v>0</v>
      </c>
    </row>
    <row r="320" spans="2:65" s="1" customFormat="1" ht="31.5" customHeight="1" x14ac:dyDescent="0.25">
      <c r="B320" s="123"/>
      <c r="C320" s="153" t="s">
        <v>639</v>
      </c>
      <c r="D320" s="153" t="s">
        <v>141</v>
      </c>
      <c r="E320" s="154" t="s">
        <v>640</v>
      </c>
      <c r="F320" s="252" t="s">
        <v>641</v>
      </c>
      <c r="G320" s="253"/>
      <c r="H320" s="253"/>
      <c r="I320" s="253"/>
      <c r="J320" s="155" t="s">
        <v>149</v>
      </c>
      <c r="K320" s="156">
        <v>1</v>
      </c>
      <c r="L320" s="249">
        <v>0</v>
      </c>
      <c r="M320" s="253"/>
      <c r="N320" s="254">
        <f>ROUND(L320*K320,3)</f>
        <v>0</v>
      </c>
      <c r="O320" s="253"/>
      <c r="P320" s="253"/>
      <c r="Q320" s="253"/>
      <c r="R320" s="125"/>
      <c r="T320" s="158" t="s">
        <v>18</v>
      </c>
      <c r="U320" s="41" t="s">
        <v>43</v>
      </c>
      <c r="V320" s="33"/>
      <c r="W320" s="159">
        <f>V320*K320</f>
        <v>0</v>
      </c>
      <c r="X320" s="159">
        <v>2.4000000000000001E-4</v>
      </c>
      <c r="Y320" s="159">
        <f>X320*K320</f>
        <v>2.4000000000000001E-4</v>
      </c>
      <c r="Z320" s="159">
        <v>0</v>
      </c>
      <c r="AA320" s="160">
        <f>Z320*K320</f>
        <v>0</v>
      </c>
      <c r="AR320" s="15" t="s">
        <v>222</v>
      </c>
      <c r="AT320" s="15" t="s">
        <v>141</v>
      </c>
      <c r="AU320" s="15" t="s">
        <v>119</v>
      </c>
      <c r="AY320" s="15" t="s">
        <v>140</v>
      </c>
      <c r="BE320" s="98">
        <f>IF(U320="základná",N320,0)</f>
        <v>0</v>
      </c>
      <c r="BF320" s="98">
        <f>IF(U320="znížená",N320,0)</f>
        <v>0</v>
      </c>
      <c r="BG320" s="98">
        <f>IF(U320="zákl. prenesená",N320,0)</f>
        <v>0</v>
      </c>
      <c r="BH320" s="98">
        <f>IF(U320="zníž. prenesená",N320,0)</f>
        <v>0</v>
      </c>
      <c r="BI320" s="98">
        <f>IF(U320="nulová",N320,0)</f>
        <v>0</v>
      </c>
      <c r="BJ320" s="15" t="s">
        <v>119</v>
      </c>
      <c r="BK320" s="161">
        <f>ROUND(L320*K320,3)</f>
        <v>0</v>
      </c>
      <c r="BL320" s="15" t="s">
        <v>222</v>
      </c>
      <c r="BM320" s="15" t="s">
        <v>642</v>
      </c>
    </row>
    <row r="321" spans="2:65" s="1" customFormat="1" ht="31.5" customHeight="1" x14ac:dyDescent="0.25">
      <c r="B321" s="123"/>
      <c r="C321" s="153" t="s">
        <v>643</v>
      </c>
      <c r="D321" s="153" t="s">
        <v>141</v>
      </c>
      <c r="E321" s="154" t="s">
        <v>644</v>
      </c>
      <c r="F321" s="252" t="s">
        <v>645</v>
      </c>
      <c r="G321" s="253"/>
      <c r="H321" s="253"/>
      <c r="I321" s="253"/>
      <c r="J321" s="155" t="s">
        <v>149</v>
      </c>
      <c r="K321" s="156">
        <v>1</v>
      </c>
      <c r="L321" s="249">
        <v>0</v>
      </c>
      <c r="M321" s="253"/>
      <c r="N321" s="254">
        <f>ROUND(L321*K321,3)</f>
        <v>0</v>
      </c>
      <c r="O321" s="253"/>
      <c r="P321" s="253"/>
      <c r="Q321" s="253"/>
      <c r="R321" s="125"/>
      <c r="T321" s="158" t="s">
        <v>18</v>
      </c>
      <c r="U321" s="41" t="s">
        <v>43</v>
      </c>
      <c r="V321" s="33"/>
      <c r="W321" s="159">
        <f>V321*K321</f>
        <v>0</v>
      </c>
      <c r="X321" s="159">
        <v>8.0000000000000007E-5</v>
      </c>
      <c r="Y321" s="159">
        <f>X321*K321</f>
        <v>8.0000000000000007E-5</v>
      </c>
      <c r="Z321" s="159">
        <v>0</v>
      </c>
      <c r="AA321" s="160">
        <f>Z321*K321</f>
        <v>0</v>
      </c>
      <c r="AR321" s="15" t="s">
        <v>222</v>
      </c>
      <c r="AT321" s="15" t="s">
        <v>141</v>
      </c>
      <c r="AU321" s="15" t="s">
        <v>119</v>
      </c>
      <c r="AY321" s="15" t="s">
        <v>140</v>
      </c>
      <c r="BE321" s="98">
        <f>IF(U321="základná",N321,0)</f>
        <v>0</v>
      </c>
      <c r="BF321" s="98">
        <f>IF(U321="znížená",N321,0)</f>
        <v>0</v>
      </c>
      <c r="BG321" s="98">
        <f>IF(U321="zákl. prenesená",N321,0)</f>
        <v>0</v>
      </c>
      <c r="BH321" s="98">
        <f>IF(U321="zníž. prenesená",N321,0)</f>
        <v>0</v>
      </c>
      <c r="BI321" s="98">
        <f>IF(U321="nulová",N321,0)</f>
        <v>0</v>
      </c>
      <c r="BJ321" s="15" t="s">
        <v>119</v>
      </c>
      <c r="BK321" s="161">
        <f>ROUND(L321*K321,3)</f>
        <v>0</v>
      </c>
      <c r="BL321" s="15" t="s">
        <v>222</v>
      </c>
      <c r="BM321" s="15" t="s">
        <v>646</v>
      </c>
    </row>
    <row r="322" spans="2:65" s="1" customFormat="1" ht="31.5" customHeight="1" x14ac:dyDescent="0.25">
      <c r="B322" s="123"/>
      <c r="C322" s="153" t="s">
        <v>647</v>
      </c>
      <c r="D322" s="153" t="s">
        <v>141</v>
      </c>
      <c r="E322" s="154" t="s">
        <v>648</v>
      </c>
      <c r="F322" s="252" t="s">
        <v>649</v>
      </c>
      <c r="G322" s="253"/>
      <c r="H322" s="253"/>
      <c r="I322" s="253"/>
      <c r="J322" s="155" t="s">
        <v>149</v>
      </c>
      <c r="K322" s="156">
        <v>138.6</v>
      </c>
      <c r="L322" s="249">
        <v>0</v>
      </c>
      <c r="M322" s="253"/>
      <c r="N322" s="254">
        <f>ROUND(L322*K322,3)</f>
        <v>0</v>
      </c>
      <c r="O322" s="253"/>
      <c r="P322" s="253"/>
      <c r="Q322" s="253"/>
      <c r="R322" s="125"/>
      <c r="T322" s="158" t="s">
        <v>18</v>
      </c>
      <c r="U322" s="41" t="s">
        <v>43</v>
      </c>
      <c r="V322" s="33"/>
      <c r="W322" s="159">
        <f>V322*K322</f>
        <v>0</v>
      </c>
      <c r="X322" s="159">
        <v>8.0000000000000007E-5</v>
      </c>
      <c r="Y322" s="159">
        <f>X322*K322</f>
        <v>1.1088000000000001E-2</v>
      </c>
      <c r="Z322" s="159">
        <v>0</v>
      </c>
      <c r="AA322" s="160">
        <f>Z322*K322</f>
        <v>0</v>
      </c>
      <c r="AR322" s="15" t="s">
        <v>222</v>
      </c>
      <c r="AT322" s="15" t="s">
        <v>141</v>
      </c>
      <c r="AU322" s="15" t="s">
        <v>119</v>
      </c>
      <c r="AY322" s="15" t="s">
        <v>140</v>
      </c>
      <c r="BE322" s="98">
        <f>IF(U322="základná",N322,0)</f>
        <v>0</v>
      </c>
      <c r="BF322" s="98">
        <f>IF(U322="znížená",N322,0)</f>
        <v>0</v>
      </c>
      <c r="BG322" s="98">
        <f>IF(U322="zákl. prenesená",N322,0)</f>
        <v>0</v>
      </c>
      <c r="BH322" s="98">
        <f>IF(U322="zníž. prenesená",N322,0)</f>
        <v>0</v>
      </c>
      <c r="BI322" s="98">
        <f>IF(U322="nulová",N322,0)</f>
        <v>0</v>
      </c>
      <c r="BJ322" s="15" t="s">
        <v>119</v>
      </c>
      <c r="BK322" s="161">
        <f>ROUND(L322*K322,3)</f>
        <v>0</v>
      </c>
      <c r="BL322" s="15" t="s">
        <v>222</v>
      </c>
      <c r="BM322" s="15" t="s">
        <v>650</v>
      </c>
    </row>
    <row r="323" spans="2:65" s="10" customFormat="1" ht="22.5" customHeight="1" x14ac:dyDescent="0.25">
      <c r="B323" s="162"/>
      <c r="C323" s="163"/>
      <c r="D323" s="163"/>
      <c r="E323" s="164" t="s">
        <v>18</v>
      </c>
      <c r="F323" s="261" t="s">
        <v>651</v>
      </c>
      <c r="G323" s="262"/>
      <c r="H323" s="262"/>
      <c r="I323" s="262"/>
      <c r="J323" s="163"/>
      <c r="K323" s="165">
        <v>138.6</v>
      </c>
      <c r="L323" s="163"/>
      <c r="M323" s="163"/>
      <c r="N323" s="163"/>
      <c r="O323" s="163"/>
      <c r="P323" s="163"/>
      <c r="Q323" s="163"/>
      <c r="R323" s="166"/>
      <c r="T323" s="167"/>
      <c r="U323" s="163"/>
      <c r="V323" s="163"/>
      <c r="W323" s="163"/>
      <c r="X323" s="163"/>
      <c r="Y323" s="163"/>
      <c r="Z323" s="163"/>
      <c r="AA323" s="168"/>
      <c r="AT323" s="169" t="s">
        <v>152</v>
      </c>
      <c r="AU323" s="169" t="s">
        <v>119</v>
      </c>
      <c r="AV323" s="10" t="s">
        <v>119</v>
      </c>
      <c r="AW323" s="10" t="s">
        <v>32</v>
      </c>
      <c r="AX323" s="10" t="s">
        <v>80</v>
      </c>
      <c r="AY323" s="169" t="s">
        <v>140</v>
      </c>
    </row>
    <row r="324" spans="2:65" s="1" customFormat="1" ht="22.5" customHeight="1" x14ac:dyDescent="0.25">
      <c r="B324" s="123"/>
      <c r="C324" s="153" t="s">
        <v>652</v>
      </c>
      <c r="D324" s="153" t="s">
        <v>141</v>
      </c>
      <c r="E324" s="154" t="s">
        <v>653</v>
      </c>
      <c r="F324" s="252" t="s">
        <v>654</v>
      </c>
      <c r="G324" s="253"/>
      <c r="H324" s="253"/>
      <c r="I324" s="253"/>
      <c r="J324" s="155" t="s">
        <v>149</v>
      </c>
      <c r="K324" s="156">
        <v>168.85</v>
      </c>
      <c r="L324" s="249">
        <v>0</v>
      </c>
      <c r="M324" s="253"/>
      <c r="N324" s="254">
        <f>ROUND(L324*K324,3)</f>
        <v>0</v>
      </c>
      <c r="O324" s="253"/>
      <c r="P324" s="253"/>
      <c r="Q324" s="253"/>
      <c r="R324" s="125"/>
      <c r="T324" s="158" t="s">
        <v>18</v>
      </c>
      <c r="U324" s="41" t="s">
        <v>43</v>
      </c>
      <c r="V324" s="33"/>
      <c r="W324" s="159">
        <f>V324*K324</f>
        <v>0</v>
      </c>
      <c r="X324" s="159">
        <v>1E-4</v>
      </c>
      <c r="Y324" s="159">
        <f>X324*K324</f>
        <v>1.6885000000000001E-2</v>
      </c>
      <c r="Z324" s="159">
        <v>0</v>
      </c>
      <c r="AA324" s="160">
        <f>Z324*K324</f>
        <v>0</v>
      </c>
      <c r="AR324" s="15" t="s">
        <v>222</v>
      </c>
      <c r="AT324" s="15" t="s">
        <v>141</v>
      </c>
      <c r="AU324" s="15" t="s">
        <v>119</v>
      </c>
      <c r="AY324" s="15" t="s">
        <v>140</v>
      </c>
      <c r="BE324" s="98">
        <f>IF(U324="základná",N324,0)</f>
        <v>0</v>
      </c>
      <c r="BF324" s="98">
        <f>IF(U324="znížená",N324,0)</f>
        <v>0</v>
      </c>
      <c r="BG324" s="98">
        <f>IF(U324="zákl. prenesená",N324,0)</f>
        <v>0</v>
      </c>
      <c r="BH324" s="98">
        <f>IF(U324="zníž. prenesená",N324,0)</f>
        <v>0</v>
      </c>
      <c r="BI324" s="98">
        <f>IF(U324="nulová",N324,0)</f>
        <v>0</v>
      </c>
      <c r="BJ324" s="15" t="s">
        <v>119</v>
      </c>
      <c r="BK324" s="161">
        <f>ROUND(L324*K324,3)</f>
        <v>0</v>
      </c>
      <c r="BL324" s="15" t="s">
        <v>222</v>
      </c>
      <c r="BM324" s="15" t="s">
        <v>655</v>
      </c>
    </row>
    <row r="325" spans="2:65" s="1" customFormat="1" ht="31.5" customHeight="1" x14ac:dyDescent="0.25">
      <c r="B325" s="123"/>
      <c r="C325" s="153" t="s">
        <v>656</v>
      </c>
      <c r="D325" s="153" t="s">
        <v>141</v>
      </c>
      <c r="E325" s="154" t="s">
        <v>657</v>
      </c>
      <c r="F325" s="252" t="s">
        <v>658</v>
      </c>
      <c r="G325" s="253"/>
      <c r="H325" s="253"/>
      <c r="I325" s="253"/>
      <c r="J325" s="155" t="s">
        <v>149</v>
      </c>
      <c r="K325" s="156">
        <v>168.85</v>
      </c>
      <c r="L325" s="249">
        <v>0</v>
      </c>
      <c r="M325" s="253"/>
      <c r="N325" s="254">
        <f>ROUND(L325*K325,3)</f>
        <v>0</v>
      </c>
      <c r="O325" s="253"/>
      <c r="P325" s="253"/>
      <c r="Q325" s="253"/>
      <c r="R325" s="125"/>
      <c r="T325" s="158" t="s">
        <v>18</v>
      </c>
      <c r="U325" s="41" t="s">
        <v>43</v>
      </c>
      <c r="V325" s="33"/>
      <c r="W325" s="159">
        <f>V325*K325</f>
        <v>0</v>
      </c>
      <c r="X325" s="159">
        <v>3.0000000000000001E-5</v>
      </c>
      <c r="Y325" s="159">
        <f>X325*K325</f>
        <v>5.0654999999999997E-3</v>
      </c>
      <c r="Z325" s="159">
        <v>0</v>
      </c>
      <c r="AA325" s="160">
        <f>Z325*K325</f>
        <v>0</v>
      </c>
      <c r="AR325" s="15" t="s">
        <v>222</v>
      </c>
      <c r="AT325" s="15" t="s">
        <v>141</v>
      </c>
      <c r="AU325" s="15" t="s">
        <v>119</v>
      </c>
      <c r="AY325" s="15" t="s">
        <v>140</v>
      </c>
      <c r="BE325" s="98">
        <f>IF(U325="základná",N325,0)</f>
        <v>0</v>
      </c>
      <c r="BF325" s="98">
        <f>IF(U325="znížená",N325,0)</f>
        <v>0</v>
      </c>
      <c r="BG325" s="98">
        <f>IF(U325="zákl. prenesená",N325,0)</f>
        <v>0</v>
      </c>
      <c r="BH325" s="98">
        <f>IF(U325="zníž. prenesená",N325,0)</f>
        <v>0</v>
      </c>
      <c r="BI325" s="98">
        <f>IF(U325="nulová",N325,0)</f>
        <v>0</v>
      </c>
      <c r="BJ325" s="15" t="s">
        <v>119</v>
      </c>
      <c r="BK325" s="161">
        <f>ROUND(L325*K325,3)</f>
        <v>0</v>
      </c>
      <c r="BL325" s="15" t="s">
        <v>222</v>
      </c>
      <c r="BM325" s="15" t="s">
        <v>659</v>
      </c>
    </row>
    <row r="326" spans="2:65" s="1" customFormat="1" ht="31.5" customHeight="1" x14ac:dyDescent="0.25">
      <c r="B326" s="123"/>
      <c r="C326" s="153" t="s">
        <v>660</v>
      </c>
      <c r="D326" s="153" t="s">
        <v>141</v>
      </c>
      <c r="E326" s="154" t="s">
        <v>661</v>
      </c>
      <c r="F326" s="252" t="s">
        <v>662</v>
      </c>
      <c r="G326" s="253"/>
      <c r="H326" s="253"/>
      <c r="I326" s="253"/>
      <c r="J326" s="155" t="s">
        <v>149</v>
      </c>
      <c r="K326" s="156">
        <v>168.85</v>
      </c>
      <c r="L326" s="249">
        <v>0</v>
      </c>
      <c r="M326" s="253"/>
      <c r="N326" s="254">
        <f>ROUND(L326*K326,3)</f>
        <v>0</v>
      </c>
      <c r="O326" s="253"/>
      <c r="P326" s="253"/>
      <c r="Q326" s="253"/>
      <c r="R326" s="125"/>
      <c r="T326" s="158" t="s">
        <v>18</v>
      </c>
      <c r="U326" s="41" t="s">
        <v>43</v>
      </c>
      <c r="V326" s="33"/>
      <c r="W326" s="159">
        <f>V326*K326</f>
        <v>0</v>
      </c>
      <c r="X326" s="159">
        <v>4.2000000000000002E-4</v>
      </c>
      <c r="Y326" s="159">
        <f>X326*K326</f>
        <v>7.0916999999999994E-2</v>
      </c>
      <c r="Z326" s="159">
        <v>0</v>
      </c>
      <c r="AA326" s="160">
        <f>Z326*K326</f>
        <v>0</v>
      </c>
      <c r="AR326" s="15" t="s">
        <v>222</v>
      </c>
      <c r="AT326" s="15" t="s">
        <v>141</v>
      </c>
      <c r="AU326" s="15" t="s">
        <v>119</v>
      </c>
      <c r="AY326" s="15" t="s">
        <v>140</v>
      </c>
      <c r="BE326" s="98">
        <f>IF(U326="základná",N326,0)</f>
        <v>0</v>
      </c>
      <c r="BF326" s="98">
        <f>IF(U326="znížená",N326,0)</f>
        <v>0</v>
      </c>
      <c r="BG326" s="98">
        <f>IF(U326="zákl. prenesená",N326,0)</f>
        <v>0</v>
      </c>
      <c r="BH326" s="98">
        <f>IF(U326="zníž. prenesená",N326,0)</f>
        <v>0</v>
      </c>
      <c r="BI326" s="98">
        <f>IF(U326="nulová",N326,0)</f>
        <v>0</v>
      </c>
      <c r="BJ326" s="15" t="s">
        <v>119</v>
      </c>
      <c r="BK326" s="161">
        <f>ROUND(L326*K326,3)</f>
        <v>0</v>
      </c>
      <c r="BL326" s="15" t="s">
        <v>222</v>
      </c>
      <c r="BM326" s="15" t="s">
        <v>663</v>
      </c>
    </row>
    <row r="327" spans="2:65" s="10" customFormat="1" ht="22.5" customHeight="1" x14ac:dyDescent="0.25">
      <c r="B327" s="162"/>
      <c r="C327" s="163"/>
      <c r="D327" s="163"/>
      <c r="E327" s="164" t="s">
        <v>18</v>
      </c>
      <c r="F327" s="261" t="s">
        <v>664</v>
      </c>
      <c r="G327" s="262"/>
      <c r="H327" s="262"/>
      <c r="I327" s="262"/>
      <c r="J327" s="163"/>
      <c r="K327" s="165">
        <v>36.25</v>
      </c>
      <c r="L327" s="163"/>
      <c r="M327" s="163"/>
      <c r="N327" s="163"/>
      <c r="O327" s="163"/>
      <c r="P327" s="163"/>
      <c r="Q327" s="163"/>
      <c r="R327" s="166"/>
      <c r="T327" s="167"/>
      <c r="U327" s="163"/>
      <c r="V327" s="163"/>
      <c r="W327" s="163"/>
      <c r="X327" s="163"/>
      <c r="Y327" s="163"/>
      <c r="Z327" s="163"/>
      <c r="AA327" s="168"/>
      <c r="AT327" s="169" t="s">
        <v>152</v>
      </c>
      <c r="AU327" s="169" t="s">
        <v>119</v>
      </c>
      <c r="AV327" s="10" t="s">
        <v>119</v>
      </c>
      <c r="AW327" s="10" t="s">
        <v>32</v>
      </c>
      <c r="AX327" s="10" t="s">
        <v>76</v>
      </c>
      <c r="AY327" s="169" t="s">
        <v>140</v>
      </c>
    </row>
    <row r="328" spans="2:65" s="10" customFormat="1" ht="22.5" customHeight="1" x14ac:dyDescent="0.25">
      <c r="B328" s="162"/>
      <c r="C328" s="163"/>
      <c r="D328" s="163"/>
      <c r="E328" s="164" t="s">
        <v>18</v>
      </c>
      <c r="F328" s="263" t="s">
        <v>665</v>
      </c>
      <c r="G328" s="262"/>
      <c r="H328" s="262"/>
      <c r="I328" s="262"/>
      <c r="J328" s="163"/>
      <c r="K328" s="165">
        <v>23.1</v>
      </c>
      <c r="L328" s="163"/>
      <c r="M328" s="163"/>
      <c r="N328" s="163"/>
      <c r="O328" s="163"/>
      <c r="P328" s="163"/>
      <c r="Q328" s="163"/>
      <c r="R328" s="166"/>
      <c r="T328" s="167"/>
      <c r="U328" s="163"/>
      <c r="V328" s="163"/>
      <c r="W328" s="163"/>
      <c r="X328" s="163"/>
      <c r="Y328" s="163"/>
      <c r="Z328" s="163"/>
      <c r="AA328" s="168"/>
      <c r="AT328" s="169" t="s">
        <v>152</v>
      </c>
      <c r="AU328" s="169" t="s">
        <v>119</v>
      </c>
      <c r="AV328" s="10" t="s">
        <v>119</v>
      </c>
      <c r="AW328" s="10" t="s">
        <v>32</v>
      </c>
      <c r="AX328" s="10" t="s">
        <v>76</v>
      </c>
      <c r="AY328" s="169" t="s">
        <v>140</v>
      </c>
    </row>
    <row r="329" spans="2:65" s="10" customFormat="1" ht="22.5" customHeight="1" x14ac:dyDescent="0.25">
      <c r="B329" s="162"/>
      <c r="C329" s="163"/>
      <c r="D329" s="163"/>
      <c r="E329" s="164" t="s">
        <v>18</v>
      </c>
      <c r="F329" s="263" t="s">
        <v>666</v>
      </c>
      <c r="G329" s="262"/>
      <c r="H329" s="262"/>
      <c r="I329" s="262"/>
      <c r="J329" s="163"/>
      <c r="K329" s="165">
        <v>22.1</v>
      </c>
      <c r="L329" s="163"/>
      <c r="M329" s="163"/>
      <c r="N329" s="163"/>
      <c r="O329" s="163"/>
      <c r="P329" s="163"/>
      <c r="Q329" s="163"/>
      <c r="R329" s="166"/>
      <c r="T329" s="167"/>
      <c r="U329" s="163"/>
      <c r="V329" s="163"/>
      <c r="W329" s="163"/>
      <c r="X329" s="163"/>
      <c r="Y329" s="163"/>
      <c r="Z329" s="163"/>
      <c r="AA329" s="168"/>
      <c r="AT329" s="169" t="s">
        <v>152</v>
      </c>
      <c r="AU329" s="169" t="s">
        <v>119</v>
      </c>
      <c r="AV329" s="10" t="s">
        <v>119</v>
      </c>
      <c r="AW329" s="10" t="s">
        <v>32</v>
      </c>
      <c r="AX329" s="10" t="s">
        <v>76</v>
      </c>
      <c r="AY329" s="169" t="s">
        <v>140</v>
      </c>
    </row>
    <row r="330" spans="2:65" s="10" customFormat="1" ht="31.5" customHeight="1" x14ac:dyDescent="0.25">
      <c r="B330" s="162"/>
      <c r="C330" s="163"/>
      <c r="D330" s="163"/>
      <c r="E330" s="164" t="s">
        <v>18</v>
      </c>
      <c r="F330" s="263" t="s">
        <v>667</v>
      </c>
      <c r="G330" s="262"/>
      <c r="H330" s="262"/>
      <c r="I330" s="262"/>
      <c r="J330" s="163"/>
      <c r="K330" s="165">
        <v>19.399999999999999</v>
      </c>
      <c r="L330" s="163"/>
      <c r="M330" s="163"/>
      <c r="N330" s="163"/>
      <c r="O330" s="163"/>
      <c r="P330" s="163"/>
      <c r="Q330" s="163"/>
      <c r="R330" s="166"/>
      <c r="T330" s="167"/>
      <c r="U330" s="163"/>
      <c r="V330" s="163"/>
      <c r="W330" s="163"/>
      <c r="X330" s="163"/>
      <c r="Y330" s="163"/>
      <c r="Z330" s="163"/>
      <c r="AA330" s="168"/>
      <c r="AT330" s="169" t="s">
        <v>152</v>
      </c>
      <c r="AU330" s="169" t="s">
        <v>119</v>
      </c>
      <c r="AV330" s="10" t="s">
        <v>119</v>
      </c>
      <c r="AW330" s="10" t="s">
        <v>32</v>
      </c>
      <c r="AX330" s="10" t="s">
        <v>76</v>
      </c>
      <c r="AY330" s="169" t="s">
        <v>140</v>
      </c>
    </row>
    <row r="331" spans="2:65" s="10" customFormat="1" ht="31.5" customHeight="1" x14ac:dyDescent="0.25">
      <c r="B331" s="162"/>
      <c r="C331" s="163"/>
      <c r="D331" s="163"/>
      <c r="E331" s="164" t="s">
        <v>18</v>
      </c>
      <c r="F331" s="263" t="s">
        <v>668</v>
      </c>
      <c r="G331" s="262"/>
      <c r="H331" s="262"/>
      <c r="I331" s="262"/>
      <c r="J331" s="163"/>
      <c r="K331" s="165">
        <v>68</v>
      </c>
      <c r="L331" s="163"/>
      <c r="M331" s="163"/>
      <c r="N331" s="163"/>
      <c r="O331" s="163"/>
      <c r="P331" s="163"/>
      <c r="Q331" s="163"/>
      <c r="R331" s="166"/>
      <c r="T331" s="167"/>
      <c r="U331" s="163"/>
      <c r="V331" s="163"/>
      <c r="W331" s="163"/>
      <c r="X331" s="163"/>
      <c r="Y331" s="163"/>
      <c r="Z331" s="163"/>
      <c r="AA331" s="168"/>
      <c r="AT331" s="169" t="s">
        <v>152</v>
      </c>
      <c r="AU331" s="169" t="s">
        <v>119</v>
      </c>
      <c r="AV331" s="10" t="s">
        <v>119</v>
      </c>
      <c r="AW331" s="10" t="s">
        <v>32</v>
      </c>
      <c r="AX331" s="10" t="s">
        <v>76</v>
      </c>
      <c r="AY331" s="169" t="s">
        <v>140</v>
      </c>
    </row>
    <row r="332" spans="2:65" s="11" customFormat="1" ht="22.5" customHeight="1" x14ac:dyDescent="0.25">
      <c r="B332" s="170"/>
      <c r="C332" s="171"/>
      <c r="D332" s="171"/>
      <c r="E332" s="172" t="s">
        <v>18</v>
      </c>
      <c r="F332" s="259" t="s">
        <v>159</v>
      </c>
      <c r="G332" s="260"/>
      <c r="H332" s="260"/>
      <c r="I332" s="260"/>
      <c r="J332" s="171"/>
      <c r="K332" s="173">
        <v>168.85</v>
      </c>
      <c r="L332" s="171"/>
      <c r="M332" s="171"/>
      <c r="N332" s="171"/>
      <c r="O332" s="171"/>
      <c r="P332" s="171"/>
      <c r="Q332" s="171"/>
      <c r="R332" s="174"/>
      <c r="T332" s="175"/>
      <c r="U332" s="171"/>
      <c r="V332" s="171"/>
      <c r="W332" s="171"/>
      <c r="X332" s="171"/>
      <c r="Y332" s="171"/>
      <c r="Z332" s="171"/>
      <c r="AA332" s="176"/>
      <c r="AT332" s="177" t="s">
        <v>152</v>
      </c>
      <c r="AU332" s="177" t="s">
        <v>119</v>
      </c>
      <c r="AV332" s="11" t="s">
        <v>145</v>
      </c>
      <c r="AW332" s="11" t="s">
        <v>32</v>
      </c>
      <c r="AX332" s="11" t="s">
        <v>80</v>
      </c>
      <c r="AY332" s="177" t="s">
        <v>140</v>
      </c>
    </row>
    <row r="333" spans="2:65" s="9" customFormat="1" ht="29.85" customHeight="1" x14ac:dyDescent="0.3">
      <c r="B333" s="142"/>
      <c r="C333" s="143"/>
      <c r="D333" s="152" t="s">
        <v>112</v>
      </c>
      <c r="E333" s="152"/>
      <c r="F333" s="152"/>
      <c r="G333" s="152"/>
      <c r="H333" s="152"/>
      <c r="I333" s="152"/>
      <c r="J333" s="152"/>
      <c r="K333" s="152"/>
      <c r="L333" s="152"/>
      <c r="M333" s="152"/>
      <c r="N333" s="236">
        <f>BK333</f>
        <v>0</v>
      </c>
      <c r="O333" s="237"/>
      <c r="P333" s="237"/>
      <c r="Q333" s="237"/>
      <c r="R333" s="145"/>
      <c r="T333" s="146"/>
      <c r="U333" s="143"/>
      <c r="V333" s="143"/>
      <c r="W333" s="147">
        <f>SUM(W334:W345)</f>
        <v>0</v>
      </c>
      <c r="X333" s="143"/>
      <c r="Y333" s="147">
        <f>SUM(Y334:Y345)</f>
        <v>9.8966860000000004E-2</v>
      </c>
      <c r="Z333" s="143"/>
      <c r="AA333" s="148">
        <f>SUM(AA334:AA345)</f>
        <v>0</v>
      </c>
      <c r="AR333" s="149" t="s">
        <v>119</v>
      </c>
      <c r="AT333" s="150" t="s">
        <v>75</v>
      </c>
      <c r="AU333" s="150" t="s">
        <v>80</v>
      </c>
      <c r="AY333" s="149" t="s">
        <v>140</v>
      </c>
      <c r="BK333" s="151">
        <f>SUM(BK334:BK345)</f>
        <v>0</v>
      </c>
    </row>
    <row r="334" spans="2:65" s="1" customFormat="1" ht="22.5" customHeight="1" x14ac:dyDescent="0.25">
      <c r="B334" s="123"/>
      <c r="C334" s="153" t="s">
        <v>669</v>
      </c>
      <c r="D334" s="153" t="s">
        <v>141</v>
      </c>
      <c r="E334" s="154" t="s">
        <v>670</v>
      </c>
      <c r="F334" s="252" t="s">
        <v>671</v>
      </c>
      <c r="G334" s="253"/>
      <c r="H334" s="253"/>
      <c r="I334" s="253"/>
      <c r="J334" s="155" t="s">
        <v>149</v>
      </c>
      <c r="K334" s="156">
        <v>270.00599999999997</v>
      </c>
      <c r="L334" s="249">
        <v>0</v>
      </c>
      <c r="M334" s="253"/>
      <c r="N334" s="254">
        <f>ROUND(L334*K334,3)</f>
        <v>0</v>
      </c>
      <c r="O334" s="253"/>
      <c r="P334" s="253"/>
      <c r="Q334" s="253"/>
      <c r="R334" s="125"/>
      <c r="T334" s="158" t="s">
        <v>18</v>
      </c>
      <c r="U334" s="41" t="s">
        <v>43</v>
      </c>
      <c r="V334" s="33"/>
      <c r="W334" s="159">
        <f>V334*K334</f>
        <v>0</v>
      </c>
      <c r="X334" s="159">
        <v>0</v>
      </c>
      <c r="Y334" s="159">
        <f>X334*K334</f>
        <v>0</v>
      </c>
      <c r="Z334" s="159">
        <v>0</v>
      </c>
      <c r="AA334" s="160">
        <f>Z334*K334</f>
        <v>0</v>
      </c>
      <c r="AR334" s="15" t="s">
        <v>222</v>
      </c>
      <c r="AT334" s="15" t="s">
        <v>141</v>
      </c>
      <c r="AU334" s="15" t="s">
        <v>119</v>
      </c>
      <c r="AY334" s="15" t="s">
        <v>140</v>
      </c>
      <c r="BE334" s="98">
        <f>IF(U334="základná",N334,0)</f>
        <v>0</v>
      </c>
      <c r="BF334" s="98">
        <f>IF(U334="znížená",N334,0)</f>
        <v>0</v>
      </c>
      <c r="BG334" s="98">
        <f>IF(U334="zákl. prenesená",N334,0)</f>
        <v>0</v>
      </c>
      <c r="BH334" s="98">
        <f>IF(U334="zníž. prenesená",N334,0)</f>
        <v>0</v>
      </c>
      <c r="BI334" s="98">
        <f>IF(U334="nulová",N334,0)</f>
        <v>0</v>
      </c>
      <c r="BJ334" s="15" t="s">
        <v>119</v>
      </c>
      <c r="BK334" s="161">
        <f>ROUND(L334*K334,3)</f>
        <v>0</v>
      </c>
      <c r="BL334" s="15" t="s">
        <v>222</v>
      </c>
      <c r="BM334" s="15" t="s">
        <v>672</v>
      </c>
    </row>
    <row r="335" spans="2:65" s="10" customFormat="1" ht="22.5" customHeight="1" x14ac:dyDescent="0.25">
      <c r="B335" s="162"/>
      <c r="C335" s="163"/>
      <c r="D335" s="163"/>
      <c r="E335" s="164" t="s">
        <v>18</v>
      </c>
      <c r="F335" s="261" t="s">
        <v>673</v>
      </c>
      <c r="G335" s="262"/>
      <c r="H335" s="262"/>
      <c r="I335" s="262"/>
      <c r="J335" s="163"/>
      <c r="K335" s="165">
        <v>270.00599999999997</v>
      </c>
      <c r="L335" s="163"/>
      <c r="M335" s="163"/>
      <c r="N335" s="163"/>
      <c r="O335" s="163"/>
      <c r="P335" s="163"/>
      <c r="Q335" s="163"/>
      <c r="R335" s="166"/>
      <c r="T335" s="167"/>
      <c r="U335" s="163"/>
      <c r="V335" s="163"/>
      <c r="W335" s="163"/>
      <c r="X335" s="163"/>
      <c r="Y335" s="163"/>
      <c r="Z335" s="163"/>
      <c r="AA335" s="168"/>
      <c r="AT335" s="169" t="s">
        <v>152</v>
      </c>
      <c r="AU335" s="169" t="s">
        <v>119</v>
      </c>
      <c r="AV335" s="10" t="s">
        <v>119</v>
      </c>
      <c r="AW335" s="10" t="s">
        <v>32</v>
      </c>
      <c r="AX335" s="10" t="s">
        <v>80</v>
      </c>
      <c r="AY335" s="169" t="s">
        <v>140</v>
      </c>
    </row>
    <row r="336" spans="2:65" s="1" customFormat="1" ht="31.5" customHeight="1" x14ac:dyDescent="0.25">
      <c r="B336" s="123"/>
      <c r="C336" s="153" t="s">
        <v>674</v>
      </c>
      <c r="D336" s="153" t="s">
        <v>141</v>
      </c>
      <c r="E336" s="154" t="s">
        <v>675</v>
      </c>
      <c r="F336" s="252" t="s">
        <v>676</v>
      </c>
      <c r="G336" s="253"/>
      <c r="H336" s="253"/>
      <c r="I336" s="253"/>
      <c r="J336" s="155" t="s">
        <v>149</v>
      </c>
      <c r="K336" s="156">
        <v>291.07900000000001</v>
      </c>
      <c r="L336" s="249">
        <v>0</v>
      </c>
      <c r="M336" s="253"/>
      <c r="N336" s="254">
        <f>ROUND(L336*K336,3)</f>
        <v>0</v>
      </c>
      <c r="O336" s="253"/>
      <c r="P336" s="253"/>
      <c r="Q336" s="253"/>
      <c r="R336" s="125"/>
      <c r="T336" s="158" t="s">
        <v>18</v>
      </c>
      <c r="U336" s="41" t="s">
        <v>43</v>
      </c>
      <c r="V336" s="33"/>
      <c r="W336" s="159">
        <f>V336*K336</f>
        <v>0</v>
      </c>
      <c r="X336" s="159">
        <v>1E-4</v>
      </c>
      <c r="Y336" s="159">
        <f>X336*K336</f>
        <v>2.9107900000000003E-2</v>
      </c>
      <c r="Z336" s="159">
        <v>0</v>
      </c>
      <c r="AA336" s="160">
        <f>Z336*K336</f>
        <v>0</v>
      </c>
      <c r="AR336" s="15" t="s">
        <v>222</v>
      </c>
      <c r="AT336" s="15" t="s">
        <v>141</v>
      </c>
      <c r="AU336" s="15" t="s">
        <v>119</v>
      </c>
      <c r="AY336" s="15" t="s">
        <v>140</v>
      </c>
      <c r="BE336" s="98">
        <f>IF(U336="základná",N336,0)</f>
        <v>0</v>
      </c>
      <c r="BF336" s="98">
        <f>IF(U336="znížená",N336,0)</f>
        <v>0</v>
      </c>
      <c r="BG336" s="98">
        <f>IF(U336="zákl. prenesená",N336,0)</f>
        <v>0</v>
      </c>
      <c r="BH336" s="98">
        <f>IF(U336="zníž. prenesená",N336,0)</f>
        <v>0</v>
      </c>
      <c r="BI336" s="98">
        <f>IF(U336="nulová",N336,0)</f>
        <v>0</v>
      </c>
      <c r="BJ336" s="15" t="s">
        <v>119</v>
      </c>
      <c r="BK336" s="161">
        <f>ROUND(L336*K336,3)</f>
        <v>0</v>
      </c>
      <c r="BL336" s="15" t="s">
        <v>222</v>
      </c>
      <c r="BM336" s="15" t="s">
        <v>677</v>
      </c>
    </row>
    <row r="337" spans="2:65" s="1" customFormat="1" ht="31.5" customHeight="1" x14ac:dyDescent="0.25">
      <c r="B337" s="123"/>
      <c r="C337" s="153" t="s">
        <v>678</v>
      </c>
      <c r="D337" s="153" t="s">
        <v>141</v>
      </c>
      <c r="E337" s="154" t="s">
        <v>679</v>
      </c>
      <c r="F337" s="252" t="s">
        <v>658</v>
      </c>
      <c r="G337" s="253"/>
      <c r="H337" s="253"/>
      <c r="I337" s="253"/>
      <c r="J337" s="155" t="s">
        <v>149</v>
      </c>
      <c r="K337" s="156">
        <v>291.07900000000001</v>
      </c>
      <c r="L337" s="249">
        <v>0</v>
      </c>
      <c r="M337" s="253"/>
      <c r="N337" s="254">
        <f>ROUND(L337*K337,3)</f>
        <v>0</v>
      </c>
      <c r="O337" s="253"/>
      <c r="P337" s="253"/>
      <c r="Q337" s="253"/>
      <c r="R337" s="125"/>
      <c r="T337" s="158" t="s">
        <v>18</v>
      </c>
      <c r="U337" s="41" t="s">
        <v>43</v>
      </c>
      <c r="V337" s="33"/>
      <c r="W337" s="159">
        <f>V337*K337</f>
        <v>0</v>
      </c>
      <c r="X337" s="159">
        <v>3.0000000000000001E-5</v>
      </c>
      <c r="Y337" s="159">
        <f>X337*K337</f>
        <v>8.7323699999999997E-3</v>
      </c>
      <c r="Z337" s="159">
        <v>0</v>
      </c>
      <c r="AA337" s="160">
        <f>Z337*K337</f>
        <v>0</v>
      </c>
      <c r="AR337" s="15" t="s">
        <v>222</v>
      </c>
      <c r="AT337" s="15" t="s">
        <v>141</v>
      </c>
      <c r="AU337" s="15" t="s">
        <v>119</v>
      </c>
      <c r="AY337" s="15" t="s">
        <v>140</v>
      </c>
      <c r="BE337" s="98">
        <f>IF(U337="základná",N337,0)</f>
        <v>0</v>
      </c>
      <c r="BF337" s="98">
        <f>IF(U337="znížená",N337,0)</f>
        <v>0</v>
      </c>
      <c r="BG337" s="98">
        <f>IF(U337="zákl. prenesená",N337,0)</f>
        <v>0</v>
      </c>
      <c r="BH337" s="98">
        <f>IF(U337="zníž. prenesená",N337,0)</f>
        <v>0</v>
      </c>
      <c r="BI337" s="98">
        <f>IF(U337="nulová",N337,0)</f>
        <v>0</v>
      </c>
      <c r="BJ337" s="15" t="s">
        <v>119</v>
      </c>
      <c r="BK337" s="161">
        <f>ROUND(L337*K337,3)</f>
        <v>0</v>
      </c>
      <c r="BL337" s="15" t="s">
        <v>222</v>
      </c>
      <c r="BM337" s="15" t="s">
        <v>680</v>
      </c>
    </row>
    <row r="338" spans="2:65" s="1" customFormat="1" ht="31.5" customHeight="1" x14ac:dyDescent="0.25">
      <c r="B338" s="123"/>
      <c r="C338" s="153" t="s">
        <v>681</v>
      </c>
      <c r="D338" s="153" t="s">
        <v>141</v>
      </c>
      <c r="E338" s="154" t="s">
        <v>682</v>
      </c>
      <c r="F338" s="252" t="s">
        <v>683</v>
      </c>
      <c r="G338" s="253"/>
      <c r="H338" s="253"/>
      <c r="I338" s="253"/>
      <c r="J338" s="155" t="s">
        <v>149</v>
      </c>
      <c r="K338" s="156">
        <v>291.07900000000001</v>
      </c>
      <c r="L338" s="249">
        <v>0</v>
      </c>
      <c r="M338" s="253"/>
      <c r="N338" s="254">
        <f>ROUND(L338*K338,3)</f>
        <v>0</v>
      </c>
      <c r="O338" s="253"/>
      <c r="P338" s="253"/>
      <c r="Q338" s="253"/>
      <c r="R338" s="125"/>
      <c r="T338" s="158" t="s">
        <v>18</v>
      </c>
      <c r="U338" s="41" t="s">
        <v>43</v>
      </c>
      <c r="V338" s="33"/>
      <c r="W338" s="159">
        <f>V338*K338</f>
        <v>0</v>
      </c>
      <c r="X338" s="159">
        <v>2.1000000000000001E-4</v>
      </c>
      <c r="Y338" s="159">
        <f>X338*K338</f>
        <v>6.1126590000000001E-2</v>
      </c>
      <c r="Z338" s="159">
        <v>0</v>
      </c>
      <c r="AA338" s="160">
        <f>Z338*K338</f>
        <v>0</v>
      </c>
      <c r="AR338" s="15" t="s">
        <v>222</v>
      </c>
      <c r="AT338" s="15" t="s">
        <v>141</v>
      </c>
      <c r="AU338" s="15" t="s">
        <v>119</v>
      </c>
      <c r="AY338" s="15" t="s">
        <v>140</v>
      </c>
      <c r="BE338" s="98">
        <f>IF(U338="základná",N338,0)</f>
        <v>0</v>
      </c>
      <c r="BF338" s="98">
        <f>IF(U338="znížená",N338,0)</f>
        <v>0</v>
      </c>
      <c r="BG338" s="98">
        <f>IF(U338="zákl. prenesená",N338,0)</f>
        <v>0</v>
      </c>
      <c r="BH338" s="98">
        <f>IF(U338="zníž. prenesená",N338,0)</f>
        <v>0</v>
      </c>
      <c r="BI338" s="98">
        <f>IF(U338="nulová",N338,0)</f>
        <v>0</v>
      </c>
      <c r="BJ338" s="15" t="s">
        <v>119</v>
      </c>
      <c r="BK338" s="161">
        <f>ROUND(L338*K338,3)</f>
        <v>0</v>
      </c>
      <c r="BL338" s="15" t="s">
        <v>222</v>
      </c>
      <c r="BM338" s="15" t="s">
        <v>684</v>
      </c>
    </row>
    <row r="339" spans="2:65" s="10" customFormat="1" ht="22.5" customHeight="1" x14ac:dyDescent="0.25">
      <c r="B339" s="162"/>
      <c r="C339" s="163"/>
      <c r="D339" s="163"/>
      <c r="E339" s="164" t="s">
        <v>18</v>
      </c>
      <c r="F339" s="261" t="s">
        <v>685</v>
      </c>
      <c r="G339" s="262"/>
      <c r="H339" s="262"/>
      <c r="I339" s="262"/>
      <c r="J339" s="163"/>
      <c r="K339" s="165">
        <v>22.157</v>
      </c>
      <c r="L339" s="163"/>
      <c r="M339" s="163"/>
      <c r="N339" s="163"/>
      <c r="O339" s="163"/>
      <c r="P339" s="163"/>
      <c r="Q339" s="163"/>
      <c r="R339" s="166"/>
      <c r="T339" s="167"/>
      <c r="U339" s="163"/>
      <c r="V339" s="163"/>
      <c r="W339" s="163"/>
      <c r="X339" s="163"/>
      <c r="Y339" s="163"/>
      <c r="Z339" s="163"/>
      <c r="AA339" s="168"/>
      <c r="AT339" s="169" t="s">
        <v>152</v>
      </c>
      <c r="AU339" s="169" t="s">
        <v>119</v>
      </c>
      <c r="AV339" s="10" t="s">
        <v>119</v>
      </c>
      <c r="AW339" s="10" t="s">
        <v>32</v>
      </c>
      <c r="AX339" s="10" t="s">
        <v>76</v>
      </c>
      <c r="AY339" s="169" t="s">
        <v>140</v>
      </c>
    </row>
    <row r="340" spans="2:65" s="10" customFormat="1" ht="22.5" customHeight="1" x14ac:dyDescent="0.25">
      <c r="B340" s="162"/>
      <c r="C340" s="163"/>
      <c r="D340" s="163"/>
      <c r="E340" s="164" t="s">
        <v>18</v>
      </c>
      <c r="F340" s="263" t="s">
        <v>686</v>
      </c>
      <c r="G340" s="262"/>
      <c r="H340" s="262"/>
      <c r="I340" s="262"/>
      <c r="J340" s="163"/>
      <c r="K340" s="165">
        <v>9.9610000000000003</v>
      </c>
      <c r="L340" s="163"/>
      <c r="M340" s="163"/>
      <c r="N340" s="163"/>
      <c r="O340" s="163"/>
      <c r="P340" s="163"/>
      <c r="Q340" s="163"/>
      <c r="R340" s="166"/>
      <c r="T340" s="167"/>
      <c r="U340" s="163"/>
      <c r="V340" s="163"/>
      <c r="W340" s="163"/>
      <c r="X340" s="163"/>
      <c r="Y340" s="163"/>
      <c r="Z340" s="163"/>
      <c r="AA340" s="168"/>
      <c r="AT340" s="169" t="s">
        <v>152</v>
      </c>
      <c r="AU340" s="169" t="s">
        <v>119</v>
      </c>
      <c r="AV340" s="10" t="s">
        <v>119</v>
      </c>
      <c r="AW340" s="10" t="s">
        <v>32</v>
      </c>
      <c r="AX340" s="10" t="s">
        <v>76</v>
      </c>
      <c r="AY340" s="169" t="s">
        <v>140</v>
      </c>
    </row>
    <row r="341" spans="2:65" s="10" customFormat="1" ht="22.5" customHeight="1" x14ac:dyDescent="0.25">
      <c r="B341" s="162"/>
      <c r="C341" s="163"/>
      <c r="D341" s="163"/>
      <c r="E341" s="164" t="s">
        <v>18</v>
      </c>
      <c r="F341" s="263" t="s">
        <v>687</v>
      </c>
      <c r="G341" s="262"/>
      <c r="H341" s="262"/>
      <c r="I341" s="262"/>
      <c r="J341" s="163"/>
      <c r="K341" s="165">
        <v>13.797000000000001</v>
      </c>
      <c r="L341" s="163"/>
      <c r="M341" s="163"/>
      <c r="N341" s="163"/>
      <c r="O341" s="163"/>
      <c r="P341" s="163"/>
      <c r="Q341" s="163"/>
      <c r="R341" s="166"/>
      <c r="T341" s="167"/>
      <c r="U341" s="163"/>
      <c r="V341" s="163"/>
      <c r="W341" s="163"/>
      <c r="X341" s="163"/>
      <c r="Y341" s="163"/>
      <c r="Z341" s="163"/>
      <c r="AA341" s="168"/>
      <c r="AT341" s="169" t="s">
        <v>152</v>
      </c>
      <c r="AU341" s="169" t="s">
        <v>119</v>
      </c>
      <c r="AV341" s="10" t="s">
        <v>119</v>
      </c>
      <c r="AW341" s="10" t="s">
        <v>32</v>
      </c>
      <c r="AX341" s="10" t="s">
        <v>76</v>
      </c>
      <c r="AY341" s="169" t="s">
        <v>140</v>
      </c>
    </row>
    <row r="342" spans="2:65" s="10" customFormat="1" ht="31.5" customHeight="1" x14ac:dyDescent="0.25">
      <c r="B342" s="162"/>
      <c r="C342" s="163"/>
      <c r="D342" s="163"/>
      <c r="E342" s="164" t="s">
        <v>18</v>
      </c>
      <c r="F342" s="263" t="s">
        <v>688</v>
      </c>
      <c r="G342" s="262"/>
      <c r="H342" s="262"/>
      <c r="I342" s="262"/>
      <c r="J342" s="163"/>
      <c r="K342" s="165">
        <v>11.087999999999999</v>
      </c>
      <c r="L342" s="163"/>
      <c r="M342" s="163"/>
      <c r="N342" s="163"/>
      <c r="O342" s="163"/>
      <c r="P342" s="163"/>
      <c r="Q342" s="163"/>
      <c r="R342" s="166"/>
      <c r="T342" s="167"/>
      <c r="U342" s="163"/>
      <c r="V342" s="163"/>
      <c r="W342" s="163"/>
      <c r="X342" s="163"/>
      <c r="Y342" s="163"/>
      <c r="Z342" s="163"/>
      <c r="AA342" s="168"/>
      <c r="AT342" s="169" t="s">
        <v>152</v>
      </c>
      <c r="AU342" s="169" t="s">
        <v>119</v>
      </c>
      <c r="AV342" s="10" t="s">
        <v>119</v>
      </c>
      <c r="AW342" s="10" t="s">
        <v>32</v>
      </c>
      <c r="AX342" s="10" t="s">
        <v>76</v>
      </c>
      <c r="AY342" s="169" t="s">
        <v>140</v>
      </c>
    </row>
    <row r="343" spans="2:65" s="10" customFormat="1" ht="31.5" customHeight="1" x14ac:dyDescent="0.25">
      <c r="B343" s="162"/>
      <c r="C343" s="163"/>
      <c r="D343" s="163"/>
      <c r="E343" s="164" t="s">
        <v>18</v>
      </c>
      <c r="F343" s="263" t="s">
        <v>689</v>
      </c>
      <c r="G343" s="262"/>
      <c r="H343" s="262"/>
      <c r="I343" s="262"/>
      <c r="J343" s="163"/>
      <c r="K343" s="165">
        <v>51.905999999999999</v>
      </c>
      <c r="L343" s="163"/>
      <c r="M343" s="163"/>
      <c r="N343" s="163"/>
      <c r="O343" s="163"/>
      <c r="P343" s="163"/>
      <c r="Q343" s="163"/>
      <c r="R343" s="166"/>
      <c r="T343" s="167"/>
      <c r="U343" s="163"/>
      <c r="V343" s="163"/>
      <c r="W343" s="163"/>
      <c r="X343" s="163"/>
      <c r="Y343" s="163"/>
      <c r="Z343" s="163"/>
      <c r="AA343" s="168"/>
      <c r="AT343" s="169" t="s">
        <v>152</v>
      </c>
      <c r="AU343" s="169" t="s">
        <v>119</v>
      </c>
      <c r="AV343" s="10" t="s">
        <v>119</v>
      </c>
      <c r="AW343" s="10" t="s">
        <v>32</v>
      </c>
      <c r="AX343" s="10" t="s">
        <v>76</v>
      </c>
      <c r="AY343" s="169" t="s">
        <v>140</v>
      </c>
    </row>
    <row r="344" spans="2:65" s="10" customFormat="1" ht="31.5" customHeight="1" x14ac:dyDescent="0.25">
      <c r="B344" s="162"/>
      <c r="C344" s="163"/>
      <c r="D344" s="163"/>
      <c r="E344" s="164" t="s">
        <v>18</v>
      </c>
      <c r="F344" s="263" t="s">
        <v>690</v>
      </c>
      <c r="G344" s="262"/>
      <c r="H344" s="262"/>
      <c r="I344" s="262"/>
      <c r="J344" s="163"/>
      <c r="K344" s="165">
        <v>182.17</v>
      </c>
      <c r="L344" s="163"/>
      <c r="M344" s="163"/>
      <c r="N344" s="163"/>
      <c r="O344" s="163"/>
      <c r="P344" s="163"/>
      <c r="Q344" s="163"/>
      <c r="R344" s="166"/>
      <c r="T344" s="167"/>
      <c r="U344" s="163"/>
      <c r="V344" s="163"/>
      <c r="W344" s="163"/>
      <c r="X344" s="163"/>
      <c r="Y344" s="163"/>
      <c r="Z344" s="163"/>
      <c r="AA344" s="168"/>
      <c r="AT344" s="169" t="s">
        <v>152</v>
      </c>
      <c r="AU344" s="169" t="s">
        <v>119</v>
      </c>
      <c r="AV344" s="10" t="s">
        <v>119</v>
      </c>
      <c r="AW344" s="10" t="s">
        <v>32</v>
      </c>
      <c r="AX344" s="10" t="s">
        <v>76</v>
      </c>
      <c r="AY344" s="169" t="s">
        <v>140</v>
      </c>
    </row>
    <row r="345" spans="2:65" s="11" customFormat="1" ht="22.5" customHeight="1" x14ac:dyDescent="0.25">
      <c r="B345" s="170"/>
      <c r="C345" s="171"/>
      <c r="D345" s="171"/>
      <c r="E345" s="172" t="s">
        <v>18</v>
      </c>
      <c r="F345" s="259" t="s">
        <v>159</v>
      </c>
      <c r="G345" s="260"/>
      <c r="H345" s="260"/>
      <c r="I345" s="260"/>
      <c r="J345" s="171"/>
      <c r="K345" s="173">
        <v>291.07900000000001</v>
      </c>
      <c r="L345" s="171"/>
      <c r="M345" s="171"/>
      <c r="N345" s="171"/>
      <c r="O345" s="171"/>
      <c r="P345" s="171"/>
      <c r="Q345" s="171"/>
      <c r="R345" s="174"/>
      <c r="T345" s="175"/>
      <c r="U345" s="171"/>
      <c r="V345" s="171"/>
      <c r="W345" s="171"/>
      <c r="X345" s="171"/>
      <c r="Y345" s="171"/>
      <c r="Z345" s="171"/>
      <c r="AA345" s="176"/>
      <c r="AT345" s="177" t="s">
        <v>152</v>
      </c>
      <c r="AU345" s="177" t="s">
        <v>119</v>
      </c>
      <c r="AV345" s="11" t="s">
        <v>145</v>
      </c>
      <c r="AW345" s="11" t="s">
        <v>32</v>
      </c>
      <c r="AX345" s="11" t="s">
        <v>80</v>
      </c>
      <c r="AY345" s="177" t="s">
        <v>140</v>
      </c>
    </row>
    <row r="346" spans="2:65" s="9" customFormat="1" ht="37.35" customHeight="1" x14ac:dyDescent="0.35">
      <c r="B346" s="142"/>
      <c r="C346" s="143"/>
      <c r="D346" s="144" t="s">
        <v>113</v>
      </c>
      <c r="E346" s="144"/>
      <c r="F346" s="144"/>
      <c r="G346" s="144"/>
      <c r="H346" s="144"/>
      <c r="I346" s="144"/>
      <c r="J346" s="144"/>
      <c r="K346" s="144"/>
      <c r="L346" s="144"/>
      <c r="M346" s="144"/>
      <c r="N346" s="238">
        <f>BK346</f>
        <v>0</v>
      </c>
      <c r="O346" s="239"/>
      <c r="P346" s="239"/>
      <c r="Q346" s="239"/>
      <c r="R346" s="145"/>
      <c r="T346" s="146"/>
      <c r="U346" s="143"/>
      <c r="V346" s="143"/>
      <c r="W346" s="147">
        <f>W347</f>
        <v>0</v>
      </c>
      <c r="X346" s="143"/>
      <c r="Y346" s="147">
        <f>Y347</f>
        <v>1.2411E-2</v>
      </c>
      <c r="Z346" s="143"/>
      <c r="AA346" s="148">
        <f>AA347</f>
        <v>0</v>
      </c>
      <c r="AR346" s="149" t="s">
        <v>153</v>
      </c>
      <c r="AT346" s="150" t="s">
        <v>75</v>
      </c>
      <c r="AU346" s="150" t="s">
        <v>76</v>
      </c>
      <c r="AY346" s="149" t="s">
        <v>140</v>
      </c>
      <c r="BK346" s="151">
        <f>BK347</f>
        <v>0</v>
      </c>
    </row>
    <row r="347" spans="2:65" s="9" customFormat="1" ht="19.899999999999999" customHeight="1" x14ac:dyDescent="0.3">
      <c r="B347" s="142"/>
      <c r="C347" s="143"/>
      <c r="D347" s="152" t="s">
        <v>114</v>
      </c>
      <c r="E347" s="152"/>
      <c r="F347" s="152"/>
      <c r="G347" s="152"/>
      <c r="H347" s="152"/>
      <c r="I347" s="152"/>
      <c r="J347" s="152"/>
      <c r="K347" s="152"/>
      <c r="L347" s="152"/>
      <c r="M347" s="152"/>
      <c r="N347" s="236">
        <f>BK347</f>
        <v>0</v>
      </c>
      <c r="O347" s="237"/>
      <c r="P347" s="237"/>
      <c r="Q347" s="237"/>
      <c r="R347" s="145"/>
      <c r="T347" s="146"/>
      <c r="U347" s="143"/>
      <c r="V347" s="143"/>
      <c r="W347" s="147">
        <f>SUM(W348:W368)</f>
        <v>0</v>
      </c>
      <c r="X347" s="143"/>
      <c r="Y347" s="147">
        <f>SUM(Y348:Y368)</f>
        <v>1.2411E-2</v>
      </c>
      <c r="Z347" s="143"/>
      <c r="AA347" s="148">
        <f>SUM(AA348:AA368)</f>
        <v>0</v>
      </c>
      <c r="AR347" s="149" t="s">
        <v>153</v>
      </c>
      <c r="AT347" s="150" t="s">
        <v>75</v>
      </c>
      <c r="AU347" s="150" t="s">
        <v>80</v>
      </c>
      <c r="AY347" s="149" t="s">
        <v>140</v>
      </c>
      <c r="BK347" s="151">
        <f>SUM(BK348:BK368)</f>
        <v>0</v>
      </c>
    </row>
    <row r="348" spans="2:65" s="1" customFormat="1" ht="22.5" customHeight="1" x14ac:dyDescent="0.25">
      <c r="B348" s="123"/>
      <c r="C348" s="153" t="s">
        <v>691</v>
      </c>
      <c r="D348" s="153" t="s">
        <v>141</v>
      </c>
      <c r="E348" s="154" t="s">
        <v>692</v>
      </c>
      <c r="F348" s="252" t="s">
        <v>693</v>
      </c>
      <c r="G348" s="253"/>
      <c r="H348" s="253"/>
      <c r="I348" s="253"/>
      <c r="J348" s="155" t="s">
        <v>694</v>
      </c>
      <c r="K348" s="156">
        <v>2</v>
      </c>
      <c r="L348" s="249">
        <v>0</v>
      </c>
      <c r="M348" s="253"/>
      <c r="N348" s="254">
        <f t="shared" ref="N348:N368" si="45">ROUND(L348*K348,3)</f>
        <v>0</v>
      </c>
      <c r="O348" s="253"/>
      <c r="P348" s="253"/>
      <c r="Q348" s="253"/>
      <c r="R348" s="125"/>
      <c r="T348" s="158" t="s">
        <v>18</v>
      </c>
      <c r="U348" s="41" t="s">
        <v>43</v>
      </c>
      <c r="V348" s="33"/>
      <c r="W348" s="159">
        <f t="shared" ref="W348:W368" si="46">V348*K348</f>
        <v>0</v>
      </c>
      <c r="X348" s="159">
        <v>0</v>
      </c>
      <c r="Y348" s="159">
        <f t="shared" ref="Y348:Y368" si="47">X348*K348</f>
        <v>0</v>
      </c>
      <c r="Z348" s="159">
        <v>0</v>
      </c>
      <c r="AA348" s="160">
        <f t="shared" ref="AA348:AA368" si="48">Z348*K348</f>
        <v>0</v>
      </c>
      <c r="AR348" s="15" t="s">
        <v>441</v>
      </c>
      <c r="AT348" s="15" t="s">
        <v>141</v>
      </c>
      <c r="AU348" s="15" t="s">
        <v>119</v>
      </c>
      <c r="AY348" s="15" t="s">
        <v>140</v>
      </c>
      <c r="BE348" s="98">
        <f t="shared" ref="BE348:BE368" si="49">IF(U348="základná",N348,0)</f>
        <v>0</v>
      </c>
      <c r="BF348" s="98">
        <f t="shared" ref="BF348:BF368" si="50">IF(U348="znížená",N348,0)</f>
        <v>0</v>
      </c>
      <c r="BG348" s="98">
        <f t="shared" ref="BG348:BG368" si="51">IF(U348="zákl. prenesená",N348,0)</f>
        <v>0</v>
      </c>
      <c r="BH348" s="98">
        <f t="shared" ref="BH348:BH368" si="52">IF(U348="zníž. prenesená",N348,0)</f>
        <v>0</v>
      </c>
      <c r="BI348" s="98">
        <f t="shared" ref="BI348:BI368" si="53">IF(U348="nulová",N348,0)</f>
        <v>0</v>
      </c>
      <c r="BJ348" s="15" t="s">
        <v>119</v>
      </c>
      <c r="BK348" s="161">
        <f t="shared" ref="BK348:BK368" si="54">ROUND(L348*K348,3)</f>
        <v>0</v>
      </c>
      <c r="BL348" s="15" t="s">
        <v>441</v>
      </c>
      <c r="BM348" s="15" t="s">
        <v>695</v>
      </c>
    </row>
    <row r="349" spans="2:65" s="1" customFormat="1" ht="22.5" customHeight="1" x14ac:dyDescent="0.25">
      <c r="B349" s="123"/>
      <c r="C349" s="153" t="s">
        <v>696</v>
      </c>
      <c r="D349" s="153" t="s">
        <v>141</v>
      </c>
      <c r="E349" s="154" t="s">
        <v>697</v>
      </c>
      <c r="F349" s="252" t="s">
        <v>698</v>
      </c>
      <c r="G349" s="253"/>
      <c r="H349" s="253"/>
      <c r="I349" s="253"/>
      <c r="J349" s="155" t="s">
        <v>144</v>
      </c>
      <c r="K349" s="156">
        <v>8</v>
      </c>
      <c r="L349" s="249">
        <v>0</v>
      </c>
      <c r="M349" s="253"/>
      <c r="N349" s="254">
        <f t="shared" si="45"/>
        <v>0</v>
      </c>
      <c r="O349" s="253"/>
      <c r="P349" s="253"/>
      <c r="Q349" s="253"/>
      <c r="R349" s="125"/>
      <c r="T349" s="158" t="s">
        <v>18</v>
      </c>
      <c r="U349" s="41" t="s">
        <v>43</v>
      </c>
      <c r="V349" s="33"/>
      <c r="W349" s="159">
        <f t="shared" si="46"/>
        <v>0</v>
      </c>
      <c r="X349" s="159">
        <v>0</v>
      </c>
      <c r="Y349" s="159">
        <f t="shared" si="47"/>
        <v>0</v>
      </c>
      <c r="Z349" s="159">
        <v>0</v>
      </c>
      <c r="AA349" s="160">
        <f t="shared" si="48"/>
        <v>0</v>
      </c>
      <c r="AR349" s="15" t="s">
        <v>441</v>
      </c>
      <c r="AT349" s="15" t="s">
        <v>141</v>
      </c>
      <c r="AU349" s="15" t="s">
        <v>119</v>
      </c>
      <c r="AY349" s="15" t="s">
        <v>140</v>
      </c>
      <c r="BE349" s="98">
        <f t="shared" si="49"/>
        <v>0</v>
      </c>
      <c r="BF349" s="98">
        <f t="shared" si="50"/>
        <v>0</v>
      </c>
      <c r="BG349" s="98">
        <f t="shared" si="51"/>
        <v>0</v>
      </c>
      <c r="BH349" s="98">
        <f t="shared" si="52"/>
        <v>0</v>
      </c>
      <c r="BI349" s="98">
        <f t="shared" si="53"/>
        <v>0</v>
      </c>
      <c r="BJ349" s="15" t="s">
        <v>119</v>
      </c>
      <c r="BK349" s="161">
        <f t="shared" si="54"/>
        <v>0</v>
      </c>
      <c r="BL349" s="15" t="s">
        <v>441</v>
      </c>
      <c r="BM349" s="15" t="s">
        <v>699</v>
      </c>
    </row>
    <row r="350" spans="2:65" s="1" customFormat="1" ht="22.5" customHeight="1" x14ac:dyDescent="0.25">
      <c r="B350" s="123"/>
      <c r="C350" s="178" t="s">
        <v>700</v>
      </c>
      <c r="D350" s="178" t="s">
        <v>237</v>
      </c>
      <c r="E350" s="179" t="s">
        <v>701</v>
      </c>
      <c r="F350" s="255" t="s">
        <v>702</v>
      </c>
      <c r="G350" s="256"/>
      <c r="H350" s="256"/>
      <c r="I350" s="256"/>
      <c r="J350" s="180" t="s">
        <v>144</v>
      </c>
      <c r="K350" s="181">
        <v>8</v>
      </c>
      <c r="L350" s="257">
        <v>0</v>
      </c>
      <c r="M350" s="256"/>
      <c r="N350" s="258">
        <f t="shared" si="45"/>
        <v>0</v>
      </c>
      <c r="O350" s="253"/>
      <c r="P350" s="253"/>
      <c r="Q350" s="253"/>
      <c r="R350" s="125"/>
      <c r="T350" s="158" t="s">
        <v>18</v>
      </c>
      <c r="U350" s="41" t="s">
        <v>43</v>
      </c>
      <c r="V350" s="33"/>
      <c r="W350" s="159">
        <f t="shared" si="46"/>
        <v>0</v>
      </c>
      <c r="X350" s="159">
        <v>3.0000000000000001E-5</v>
      </c>
      <c r="Y350" s="159">
        <f t="shared" si="47"/>
        <v>2.4000000000000001E-4</v>
      </c>
      <c r="Z350" s="159">
        <v>0</v>
      </c>
      <c r="AA350" s="160">
        <f t="shared" si="48"/>
        <v>0</v>
      </c>
      <c r="AR350" s="15" t="s">
        <v>703</v>
      </c>
      <c r="AT350" s="15" t="s">
        <v>237</v>
      </c>
      <c r="AU350" s="15" t="s">
        <v>119</v>
      </c>
      <c r="AY350" s="15" t="s">
        <v>140</v>
      </c>
      <c r="BE350" s="98">
        <f t="shared" si="49"/>
        <v>0</v>
      </c>
      <c r="BF350" s="98">
        <f t="shared" si="50"/>
        <v>0</v>
      </c>
      <c r="BG350" s="98">
        <f t="shared" si="51"/>
        <v>0</v>
      </c>
      <c r="BH350" s="98">
        <f t="shared" si="52"/>
        <v>0</v>
      </c>
      <c r="BI350" s="98">
        <f t="shared" si="53"/>
        <v>0</v>
      </c>
      <c r="BJ350" s="15" t="s">
        <v>119</v>
      </c>
      <c r="BK350" s="161">
        <f t="shared" si="54"/>
        <v>0</v>
      </c>
      <c r="BL350" s="15" t="s">
        <v>703</v>
      </c>
      <c r="BM350" s="15" t="s">
        <v>704</v>
      </c>
    </row>
    <row r="351" spans="2:65" s="1" customFormat="1" ht="31.5" customHeight="1" x14ac:dyDescent="0.25">
      <c r="B351" s="123"/>
      <c r="C351" s="153" t="s">
        <v>705</v>
      </c>
      <c r="D351" s="153" t="s">
        <v>141</v>
      </c>
      <c r="E351" s="154" t="s">
        <v>706</v>
      </c>
      <c r="F351" s="252" t="s">
        <v>707</v>
      </c>
      <c r="G351" s="253"/>
      <c r="H351" s="253"/>
      <c r="I351" s="253"/>
      <c r="J351" s="155" t="s">
        <v>144</v>
      </c>
      <c r="K351" s="156">
        <v>3</v>
      </c>
      <c r="L351" s="249">
        <v>0</v>
      </c>
      <c r="M351" s="253"/>
      <c r="N351" s="254">
        <f t="shared" si="45"/>
        <v>0</v>
      </c>
      <c r="O351" s="253"/>
      <c r="P351" s="253"/>
      <c r="Q351" s="253"/>
      <c r="R351" s="125"/>
      <c r="T351" s="158" t="s">
        <v>18</v>
      </c>
      <c r="U351" s="41" t="s">
        <v>43</v>
      </c>
      <c r="V351" s="33"/>
      <c r="W351" s="159">
        <f t="shared" si="46"/>
        <v>0</v>
      </c>
      <c r="X351" s="159">
        <v>0</v>
      </c>
      <c r="Y351" s="159">
        <f t="shared" si="47"/>
        <v>0</v>
      </c>
      <c r="Z351" s="159">
        <v>0</v>
      </c>
      <c r="AA351" s="160">
        <f t="shared" si="48"/>
        <v>0</v>
      </c>
      <c r="AR351" s="15" t="s">
        <v>441</v>
      </c>
      <c r="AT351" s="15" t="s">
        <v>141</v>
      </c>
      <c r="AU351" s="15" t="s">
        <v>119</v>
      </c>
      <c r="AY351" s="15" t="s">
        <v>140</v>
      </c>
      <c r="BE351" s="98">
        <f t="shared" si="49"/>
        <v>0</v>
      </c>
      <c r="BF351" s="98">
        <f t="shared" si="50"/>
        <v>0</v>
      </c>
      <c r="BG351" s="98">
        <f t="shared" si="51"/>
        <v>0</v>
      </c>
      <c r="BH351" s="98">
        <f t="shared" si="52"/>
        <v>0</v>
      </c>
      <c r="BI351" s="98">
        <f t="shared" si="53"/>
        <v>0</v>
      </c>
      <c r="BJ351" s="15" t="s">
        <v>119</v>
      </c>
      <c r="BK351" s="161">
        <f t="shared" si="54"/>
        <v>0</v>
      </c>
      <c r="BL351" s="15" t="s">
        <v>441</v>
      </c>
      <c r="BM351" s="15" t="s">
        <v>708</v>
      </c>
    </row>
    <row r="352" spans="2:65" s="1" customFormat="1" ht="22.5" customHeight="1" x14ac:dyDescent="0.25">
      <c r="B352" s="123"/>
      <c r="C352" s="178" t="s">
        <v>709</v>
      </c>
      <c r="D352" s="178" t="s">
        <v>237</v>
      </c>
      <c r="E352" s="179" t="s">
        <v>710</v>
      </c>
      <c r="F352" s="255" t="s">
        <v>711</v>
      </c>
      <c r="G352" s="256"/>
      <c r="H352" s="256"/>
      <c r="I352" s="256"/>
      <c r="J352" s="180" t="s">
        <v>144</v>
      </c>
      <c r="K352" s="181">
        <v>3</v>
      </c>
      <c r="L352" s="257">
        <v>0</v>
      </c>
      <c r="M352" s="256"/>
      <c r="N352" s="258">
        <f t="shared" si="45"/>
        <v>0</v>
      </c>
      <c r="O352" s="253"/>
      <c r="P352" s="253"/>
      <c r="Q352" s="253"/>
      <c r="R352" s="125"/>
      <c r="T352" s="158" t="s">
        <v>18</v>
      </c>
      <c r="U352" s="41" t="s">
        <v>43</v>
      </c>
      <c r="V352" s="33"/>
      <c r="W352" s="159">
        <f t="shared" si="46"/>
        <v>0</v>
      </c>
      <c r="X352" s="159">
        <v>9.7E-5</v>
      </c>
      <c r="Y352" s="159">
        <f t="shared" si="47"/>
        <v>2.9100000000000003E-4</v>
      </c>
      <c r="Z352" s="159">
        <v>0</v>
      </c>
      <c r="AA352" s="160">
        <f t="shared" si="48"/>
        <v>0</v>
      </c>
      <c r="AR352" s="15" t="s">
        <v>703</v>
      </c>
      <c r="AT352" s="15" t="s">
        <v>237</v>
      </c>
      <c r="AU352" s="15" t="s">
        <v>119</v>
      </c>
      <c r="AY352" s="15" t="s">
        <v>140</v>
      </c>
      <c r="BE352" s="98">
        <f t="shared" si="49"/>
        <v>0</v>
      </c>
      <c r="BF352" s="98">
        <f t="shared" si="50"/>
        <v>0</v>
      </c>
      <c r="BG352" s="98">
        <f t="shared" si="51"/>
        <v>0</v>
      </c>
      <c r="BH352" s="98">
        <f t="shared" si="52"/>
        <v>0</v>
      </c>
      <c r="BI352" s="98">
        <f t="shared" si="53"/>
        <v>0</v>
      </c>
      <c r="BJ352" s="15" t="s">
        <v>119</v>
      </c>
      <c r="BK352" s="161">
        <f t="shared" si="54"/>
        <v>0</v>
      </c>
      <c r="BL352" s="15" t="s">
        <v>703</v>
      </c>
      <c r="BM352" s="15" t="s">
        <v>712</v>
      </c>
    </row>
    <row r="353" spans="2:65" s="1" customFormat="1" ht="31.5" customHeight="1" x14ac:dyDescent="0.25">
      <c r="B353" s="123"/>
      <c r="C353" s="153" t="s">
        <v>713</v>
      </c>
      <c r="D353" s="153" t="s">
        <v>141</v>
      </c>
      <c r="E353" s="154" t="s">
        <v>714</v>
      </c>
      <c r="F353" s="252" t="s">
        <v>715</v>
      </c>
      <c r="G353" s="253"/>
      <c r="H353" s="253"/>
      <c r="I353" s="253"/>
      <c r="J353" s="155" t="s">
        <v>144</v>
      </c>
      <c r="K353" s="156">
        <v>1</v>
      </c>
      <c r="L353" s="249">
        <v>0</v>
      </c>
      <c r="M353" s="253"/>
      <c r="N353" s="254">
        <f t="shared" si="45"/>
        <v>0</v>
      </c>
      <c r="O353" s="253"/>
      <c r="P353" s="253"/>
      <c r="Q353" s="253"/>
      <c r="R353" s="125"/>
      <c r="T353" s="158" t="s">
        <v>18</v>
      </c>
      <c r="U353" s="41" t="s">
        <v>43</v>
      </c>
      <c r="V353" s="33"/>
      <c r="W353" s="159">
        <f t="shared" si="46"/>
        <v>0</v>
      </c>
      <c r="X353" s="159">
        <v>0</v>
      </c>
      <c r="Y353" s="159">
        <f t="shared" si="47"/>
        <v>0</v>
      </c>
      <c r="Z353" s="159">
        <v>0</v>
      </c>
      <c r="AA353" s="160">
        <f t="shared" si="48"/>
        <v>0</v>
      </c>
      <c r="AR353" s="15" t="s">
        <v>441</v>
      </c>
      <c r="AT353" s="15" t="s">
        <v>141</v>
      </c>
      <c r="AU353" s="15" t="s">
        <v>119</v>
      </c>
      <c r="AY353" s="15" t="s">
        <v>140</v>
      </c>
      <c r="BE353" s="98">
        <f t="shared" si="49"/>
        <v>0</v>
      </c>
      <c r="BF353" s="98">
        <f t="shared" si="50"/>
        <v>0</v>
      </c>
      <c r="BG353" s="98">
        <f t="shared" si="51"/>
        <v>0</v>
      </c>
      <c r="BH353" s="98">
        <f t="shared" si="52"/>
        <v>0</v>
      </c>
      <c r="BI353" s="98">
        <f t="shared" si="53"/>
        <v>0</v>
      </c>
      <c r="BJ353" s="15" t="s">
        <v>119</v>
      </c>
      <c r="BK353" s="161">
        <f t="shared" si="54"/>
        <v>0</v>
      </c>
      <c r="BL353" s="15" t="s">
        <v>441</v>
      </c>
      <c r="BM353" s="15" t="s">
        <v>716</v>
      </c>
    </row>
    <row r="354" spans="2:65" s="1" customFormat="1" ht="22.5" customHeight="1" x14ac:dyDescent="0.25">
      <c r="B354" s="123"/>
      <c r="C354" s="178" t="s">
        <v>717</v>
      </c>
      <c r="D354" s="178" t="s">
        <v>237</v>
      </c>
      <c r="E354" s="179" t="s">
        <v>718</v>
      </c>
      <c r="F354" s="255" t="s">
        <v>719</v>
      </c>
      <c r="G354" s="256"/>
      <c r="H354" s="256"/>
      <c r="I354" s="256"/>
      <c r="J354" s="180" t="s">
        <v>144</v>
      </c>
      <c r="K354" s="181">
        <v>1</v>
      </c>
      <c r="L354" s="257">
        <v>0</v>
      </c>
      <c r="M354" s="256"/>
      <c r="N354" s="258">
        <f t="shared" si="45"/>
        <v>0</v>
      </c>
      <c r="O354" s="253"/>
      <c r="P354" s="253"/>
      <c r="Q354" s="253"/>
      <c r="R354" s="125"/>
      <c r="T354" s="158" t="s">
        <v>18</v>
      </c>
      <c r="U354" s="41" t="s">
        <v>43</v>
      </c>
      <c r="V354" s="33"/>
      <c r="W354" s="159">
        <f t="shared" si="46"/>
        <v>0</v>
      </c>
      <c r="X354" s="159">
        <v>1E-4</v>
      </c>
      <c r="Y354" s="159">
        <f t="shared" si="47"/>
        <v>1E-4</v>
      </c>
      <c r="Z354" s="159">
        <v>0</v>
      </c>
      <c r="AA354" s="160">
        <f t="shared" si="48"/>
        <v>0</v>
      </c>
      <c r="AR354" s="15" t="s">
        <v>703</v>
      </c>
      <c r="AT354" s="15" t="s">
        <v>237</v>
      </c>
      <c r="AU354" s="15" t="s">
        <v>119</v>
      </c>
      <c r="AY354" s="15" t="s">
        <v>140</v>
      </c>
      <c r="BE354" s="98">
        <f t="shared" si="49"/>
        <v>0</v>
      </c>
      <c r="BF354" s="98">
        <f t="shared" si="50"/>
        <v>0</v>
      </c>
      <c r="BG354" s="98">
        <f t="shared" si="51"/>
        <v>0</v>
      </c>
      <c r="BH354" s="98">
        <f t="shared" si="52"/>
        <v>0</v>
      </c>
      <c r="BI354" s="98">
        <f t="shared" si="53"/>
        <v>0</v>
      </c>
      <c r="BJ354" s="15" t="s">
        <v>119</v>
      </c>
      <c r="BK354" s="161">
        <f t="shared" si="54"/>
        <v>0</v>
      </c>
      <c r="BL354" s="15" t="s">
        <v>703</v>
      </c>
      <c r="BM354" s="15" t="s">
        <v>720</v>
      </c>
    </row>
    <row r="355" spans="2:65" s="1" customFormat="1" ht="31.5" customHeight="1" x14ac:dyDescent="0.25">
      <c r="B355" s="123"/>
      <c r="C355" s="153" t="s">
        <v>721</v>
      </c>
      <c r="D355" s="153" t="s">
        <v>141</v>
      </c>
      <c r="E355" s="154" t="s">
        <v>722</v>
      </c>
      <c r="F355" s="252" t="s">
        <v>723</v>
      </c>
      <c r="G355" s="253"/>
      <c r="H355" s="253"/>
      <c r="I355" s="253"/>
      <c r="J355" s="155" t="s">
        <v>144</v>
      </c>
      <c r="K355" s="156">
        <v>2</v>
      </c>
      <c r="L355" s="249">
        <v>0</v>
      </c>
      <c r="M355" s="253"/>
      <c r="N355" s="254">
        <f t="shared" si="45"/>
        <v>0</v>
      </c>
      <c r="O355" s="253"/>
      <c r="P355" s="253"/>
      <c r="Q355" s="253"/>
      <c r="R355" s="125"/>
      <c r="T355" s="158" t="s">
        <v>18</v>
      </c>
      <c r="U355" s="41" t="s">
        <v>43</v>
      </c>
      <c r="V355" s="33"/>
      <c r="W355" s="159">
        <f t="shared" si="46"/>
        <v>0</v>
      </c>
      <c r="X355" s="159">
        <v>0</v>
      </c>
      <c r="Y355" s="159">
        <f t="shared" si="47"/>
        <v>0</v>
      </c>
      <c r="Z355" s="159">
        <v>0</v>
      </c>
      <c r="AA355" s="160">
        <f t="shared" si="48"/>
        <v>0</v>
      </c>
      <c r="AR355" s="15" t="s">
        <v>441</v>
      </c>
      <c r="AT355" s="15" t="s">
        <v>141</v>
      </c>
      <c r="AU355" s="15" t="s">
        <v>119</v>
      </c>
      <c r="AY355" s="15" t="s">
        <v>140</v>
      </c>
      <c r="BE355" s="98">
        <f t="shared" si="49"/>
        <v>0</v>
      </c>
      <c r="BF355" s="98">
        <f t="shared" si="50"/>
        <v>0</v>
      </c>
      <c r="BG355" s="98">
        <f t="shared" si="51"/>
        <v>0</v>
      </c>
      <c r="BH355" s="98">
        <f t="shared" si="52"/>
        <v>0</v>
      </c>
      <c r="BI355" s="98">
        <f t="shared" si="53"/>
        <v>0</v>
      </c>
      <c r="BJ355" s="15" t="s">
        <v>119</v>
      </c>
      <c r="BK355" s="161">
        <f t="shared" si="54"/>
        <v>0</v>
      </c>
      <c r="BL355" s="15" t="s">
        <v>441</v>
      </c>
      <c r="BM355" s="15" t="s">
        <v>724</v>
      </c>
    </row>
    <row r="356" spans="2:65" s="1" customFormat="1" ht="22.5" customHeight="1" x14ac:dyDescent="0.25">
      <c r="B356" s="123"/>
      <c r="C356" s="178" t="s">
        <v>703</v>
      </c>
      <c r="D356" s="178" t="s">
        <v>237</v>
      </c>
      <c r="E356" s="179" t="s">
        <v>725</v>
      </c>
      <c r="F356" s="255" t="s">
        <v>726</v>
      </c>
      <c r="G356" s="256"/>
      <c r="H356" s="256"/>
      <c r="I356" s="256"/>
      <c r="J356" s="180" t="s">
        <v>144</v>
      </c>
      <c r="K356" s="181">
        <v>2</v>
      </c>
      <c r="L356" s="257">
        <v>0</v>
      </c>
      <c r="M356" s="256"/>
      <c r="N356" s="258">
        <f t="shared" si="45"/>
        <v>0</v>
      </c>
      <c r="O356" s="253"/>
      <c r="P356" s="253"/>
      <c r="Q356" s="253"/>
      <c r="R356" s="125"/>
      <c r="T356" s="158" t="s">
        <v>18</v>
      </c>
      <c r="U356" s="41" t="s">
        <v>43</v>
      </c>
      <c r="V356" s="33"/>
      <c r="W356" s="159">
        <f t="shared" si="46"/>
        <v>0</v>
      </c>
      <c r="X356" s="159">
        <v>5.0000000000000002E-5</v>
      </c>
      <c r="Y356" s="159">
        <f t="shared" si="47"/>
        <v>1E-4</v>
      </c>
      <c r="Z356" s="159">
        <v>0</v>
      </c>
      <c r="AA356" s="160">
        <f t="shared" si="48"/>
        <v>0</v>
      </c>
      <c r="AR356" s="15" t="s">
        <v>703</v>
      </c>
      <c r="AT356" s="15" t="s">
        <v>237</v>
      </c>
      <c r="AU356" s="15" t="s">
        <v>119</v>
      </c>
      <c r="AY356" s="15" t="s">
        <v>140</v>
      </c>
      <c r="BE356" s="98">
        <f t="shared" si="49"/>
        <v>0</v>
      </c>
      <c r="BF356" s="98">
        <f t="shared" si="50"/>
        <v>0</v>
      </c>
      <c r="BG356" s="98">
        <f t="shared" si="51"/>
        <v>0</v>
      </c>
      <c r="BH356" s="98">
        <f t="shared" si="52"/>
        <v>0</v>
      </c>
      <c r="BI356" s="98">
        <f t="shared" si="53"/>
        <v>0</v>
      </c>
      <c r="BJ356" s="15" t="s">
        <v>119</v>
      </c>
      <c r="BK356" s="161">
        <f t="shared" si="54"/>
        <v>0</v>
      </c>
      <c r="BL356" s="15" t="s">
        <v>703</v>
      </c>
      <c r="BM356" s="15" t="s">
        <v>727</v>
      </c>
    </row>
    <row r="357" spans="2:65" s="1" customFormat="1" ht="31.5" customHeight="1" x14ac:dyDescent="0.25">
      <c r="B357" s="123"/>
      <c r="C357" s="153" t="s">
        <v>728</v>
      </c>
      <c r="D357" s="153" t="s">
        <v>141</v>
      </c>
      <c r="E357" s="154" t="s">
        <v>729</v>
      </c>
      <c r="F357" s="252" t="s">
        <v>730</v>
      </c>
      <c r="G357" s="253"/>
      <c r="H357" s="253"/>
      <c r="I357" s="253"/>
      <c r="J357" s="155" t="s">
        <v>144</v>
      </c>
      <c r="K357" s="156">
        <v>5</v>
      </c>
      <c r="L357" s="249">
        <v>0</v>
      </c>
      <c r="M357" s="253"/>
      <c r="N357" s="254">
        <f t="shared" si="45"/>
        <v>0</v>
      </c>
      <c r="O357" s="253"/>
      <c r="P357" s="253"/>
      <c r="Q357" s="253"/>
      <c r="R357" s="125"/>
      <c r="T357" s="158" t="s">
        <v>18</v>
      </c>
      <c r="U357" s="41" t="s">
        <v>43</v>
      </c>
      <c r="V357" s="33"/>
      <c r="W357" s="159">
        <f t="shared" si="46"/>
        <v>0</v>
      </c>
      <c r="X357" s="159">
        <v>0</v>
      </c>
      <c r="Y357" s="159">
        <f t="shared" si="47"/>
        <v>0</v>
      </c>
      <c r="Z357" s="159">
        <v>0</v>
      </c>
      <c r="AA357" s="160">
        <f t="shared" si="48"/>
        <v>0</v>
      </c>
      <c r="AR357" s="15" t="s">
        <v>441</v>
      </c>
      <c r="AT357" s="15" t="s">
        <v>141</v>
      </c>
      <c r="AU357" s="15" t="s">
        <v>119</v>
      </c>
      <c r="AY357" s="15" t="s">
        <v>140</v>
      </c>
      <c r="BE357" s="98">
        <f t="shared" si="49"/>
        <v>0</v>
      </c>
      <c r="BF357" s="98">
        <f t="shared" si="50"/>
        <v>0</v>
      </c>
      <c r="BG357" s="98">
        <f t="shared" si="51"/>
        <v>0</v>
      </c>
      <c r="BH357" s="98">
        <f t="shared" si="52"/>
        <v>0</v>
      </c>
      <c r="BI357" s="98">
        <f t="shared" si="53"/>
        <v>0</v>
      </c>
      <c r="BJ357" s="15" t="s">
        <v>119</v>
      </c>
      <c r="BK357" s="161">
        <f t="shared" si="54"/>
        <v>0</v>
      </c>
      <c r="BL357" s="15" t="s">
        <v>441</v>
      </c>
      <c r="BM357" s="15" t="s">
        <v>731</v>
      </c>
    </row>
    <row r="358" spans="2:65" s="1" customFormat="1" ht="22.5" customHeight="1" x14ac:dyDescent="0.25">
      <c r="B358" s="123"/>
      <c r="C358" s="178" t="s">
        <v>732</v>
      </c>
      <c r="D358" s="178" t="s">
        <v>237</v>
      </c>
      <c r="E358" s="179" t="s">
        <v>733</v>
      </c>
      <c r="F358" s="255" t="s">
        <v>734</v>
      </c>
      <c r="G358" s="256"/>
      <c r="H358" s="256"/>
      <c r="I358" s="256"/>
      <c r="J358" s="180" t="s">
        <v>144</v>
      </c>
      <c r="K358" s="181">
        <v>1</v>
      </c>
      <c r="L358" s="257">
        <v>0</v>
      </c>
      <c r="M358" s="256"/>
      <c r="N358" s="258">
        <f t="shared" si="45"/>
        <v>0</v>
      </c>
      <c r="O358" s="253"/>
      <c r="P358" s="253"/>
      <c r="Q358" s="253"/>
      <c r="R358" s="125"/>
      <c r="T358" s="158" t="s">
        <v>18</v>
      </c>
      <c r="U358" s="41" t="s">
        <v>43</v>
      </c>
      <c r="V358" s="33"/>
      <c r="W358" s="159">
        <f t="shared" si="46"/>
        <v>0</v>
      </c>
      <c r="X358" s="159">
        <v>8.0000000000000007E-5</v>
      </c>
      <c r="Y358" s="159">
        <f t="shared" si="47"/>
        <v>8.0000000000000007E-5</v>
      </c>
      <c r="Z358" s="159">
        <v>0</v>
      </c>
      <c r="AA358" s="160">
        <f t="shared" si="48"/>
        <v>0</v>
      </c>
      <c r="AR358" s="15" t="s">
        <v>703</v>
      </c>
      <c r="AT358" s="15" t="s">
        <v>237</v>
      </c>
      <c r="AU358" s="15" t="s">
        <v>119</v>
      </c>
      <c r="AY358" s="15" t="s">
        <v>140</v>
      </c>
      <c r="BE358" s="98">
        <f t="shared" si="49"/>
        <v>0</v>
      </c>
      <c r="BF358" s="98">
        <f t="shared" si="50"/>
        <v>0</v>
      </c>
      <c r="BG358" s="98">
        <f t="shared" si="51"/>
        <v>0</v>
      </c>
      <c r="BH358" s="98">
        <f t="shared" si="52"/>
        <v>0</v>
      </c>
      <c r="BI358" s="98">
        <f t="shared" si="53"/>
        <v>0</v>
      </c>
      <c r="BJ358" s="15" t="s">
        <v>119</v>
      </c>
      <c r="BK358" s="161">
        <f t="shared" si="54"/>
        <v>0</v>
      </c>
      <c r="BL358" s="15" t="s">
        <v>703</v>
      </c>
      <c r="BM358" s="15" t="s">
        <v>735</v>
      </c>
    </row>
    <row r="359" spans="2:65" s="1" customFormat="1" ht="22.5" customHeight="1" x14ac:dyDescent="0.25">
      <c r="B359" s="123"/>
      <c r="C359" s="178" t="s">
        <v>736</v>
      </c>
      <c r="D359" s="178" t="s">
        <v>237</v>
      </c>
      <c r="E359" s="179" t="s">
        <v>737</v>
      </c>
      <c r="F359" s="255" t="s">
        <v>738</v>
      </c>
      <c r="G359" s="256"/>
      <c r="H359" s="256"/>
      <c r="I359" s="256"/>
      <c r="J359" s="180" t="s">
        <v>144</v>
      </c>
      <c r="K359" s="181">
        <v>4</v>
      </c>
      <c r="L359" s="257">
        <v>0</v>
      </c>
      <c r="M359" s="256"/>
      <c r="N359" s="258">
        <f t="shared" si="45"/>
        <v>0</v>
      </c>
      <c r="O359" s="253"/>
      <c r="P359" s="253"/>
      <c r="Q359" s="253"/>
      <c r="R359" s="125"/>
      <c r="T359" s="158" t="s">
        <v>18</v>
      </c>
      <c r="U359" s="41" t="s">
        <v>43</v>
      </c>
      <c r="V359" s="33"/>
      <c r="W359" s="159">
        <f t="shared" si="46"/>
        <v>0</v>
      </c>
      <c r="X359" s="159">
        <v>1E-4</v>
      </c>
      <c r="Y359" s="159">
        <f t="shared" si="47"/>
        <v>4.0000000000000002E-4</v>
      </c>
      <c r="Z359" s="159">
        <v>0</v>
      </c>
      <c r="AA359" s="160">
        <f t="shared" si="48"/>
        <v>0</v>
      </c>
      <c r="AR359" s="15" t="s">
        <v>703</v>
      </c>
      <c r="AT359" s="15" t="s">
        <v>237</v>
      </c>
      <c r="AU359" s="15" t="s">
        <v>119</v>
      </c>
      <c r="AY359" s="15" t="s">
        <v>140</v>
      </c>
      <c r="BE359" s="98">
        <f t="shared" si="49"/>
        <v>0</v>
      </c>
      <c r="BF359" s="98">
        <f t="shared" si="50"/>
        <v>0</v>
      </c>
      <c r="BG359" s="98">
        <f t="shared" si="51"/>
        <v>0</v>
      </c>
      <c r="BH359" s="98">
        <f t="shared" si="52"/>
        <v>0</v>
      </c>
      <c r="BI359" s="98">
        <f t="shared" si="53"/>
        <v>0</v>
      </c>
      <c r="BJ359" s="15" t="s">
        <v>119</v>
      </c>
      <c r="BK359" s="161">
        <f t="shared" si="54"/>
        <v>0</v>
      </c>
      <c r="BL359" s="15" t="s">
        <v>703</v>
      </c>
      <c r="BM359" s="15" t="s">
        <v>739</v>
      </c>
    </row>
    <row r="360" spans="2:65" s="1" customFormat="1" ht="22.5" customHeight="1" x14ac:dyDescent="0.25">
      <c r="B360" s="123"/>
      <c r="C360" s="153" t="s">
        <v>740</v>
      </c>
      <c r="D360" s="153" t="s">
        <v>141</v>
      </c>
      <c r="E360" s="154" t="s">
        <v>741</v>
      </c>
      <c r="F360" s="252" t="s">
        <v>742</v>
      </c>
      <c r="G360" s="253"/>
      <c r="H360" s="253"/>
      <c r="I360" s="253"/>
      <c r="J360" s="155" t="s">
        <v>144</v>
      </c>
      <c r="K360" s="156">
        <v>2</v>
      </c>
      <c r="L360" s="249">
        <v>0</v>
      </c>
      <c r="M360" s="253"/>
      <c r="N360" s="254">
        <f t="shared" si="45"/>
        <v>0</v>
      </c>
      <c r="O360" s="253"/>
      <c r="P360" s="253"/>
      <c r="Q360" s="253"/>
      <c r="R360" s="125"/>
      <c r="T360" s="158" t="s">
        <v>18</v>
      </c>
      <c r="U360" s="41" t="s">
        <v>43</v>
      </c>
      <c r="V360" s="33"/>
      <c r="W360" s="159">
        <f t="shared" si="46"/>
        <v>0</v>
      </c>
      <c r="X360" s="159">
        <v>0</v>
      </c>
      <c r="Y360" s="159">
        <f t="shared" si="47"/>
        <v>0</v>
      </c>
      <c r="Z360" s="159">
        <v>0</v>
      </c>
      <c r="AA360" s="160">
        <f t="shared" si="48"/>
        <v>0</v>
      </c>
      <c r="AR360" s="15" t="s">
        <v>441</v>
      </c>
      <c r="AT360" s="15" t="s">
        <v>141</v>
      </c>
      <c r="AU360" s="15" t="s">
        <v>119</v>
      </c>
      <c r="AY360" s="15" t="s">
        <v>140</v>
      </c>
      <c r="BE360" s="98">
        <f t="shared" si="49"/>
        <v>0</v>
      </c>
      <c r="BF360" s="98">
        <f t="shared" si="50"/>
        <v>0</v>
      </c>
      <c r="BG360" s="98">
        <f t="shared" si="51"/>
        <v>0</v>
      </c>
      <c r="BH360" s="98">
        <f t="shared" si="52"/>
        <v>0</v>
      </c>
      <c r="BI360" s="98">
        <f t="shared" si="53"/>
        <v>0</v>
      </c>
      <c r="BJ360" s="15" t="s">
        <v>119</v>
      </c>
      <c r="BK360" s="161">
        <f t="shared" si="54"/>
        <v>0</v>
      </c>
      <c r="BL360" s="15" t="s">
        <v>441</v>
      </c>
      <c r="BM360" s="15" t="s">
        <v>743</v>
      </c>
    </row>
    <row r="361" spans="2:65" s="1" customFormat="1" ht="22.5" customHeight="1" x14ac:dyDescent="0.25">
      <c r="B361" s="123"/>
      <c r="C361" s="178" t="s">
        <v>744</v>
      </c>
      <c r="D361" s="178" t="s">
        <v>237</v>
      </c>
      <c r="E361" s="179" t="s">
        <v>745</v>
      </c>
      <c r="F361" s="255" t="s">
        <v>746</v>
      </c>
      <c r="G361" s="256"/>
      <c r="H361" s="256"/>
      <c r="I361" s="256"/>
      <c r="J361" s="180" t="s">
        <v>144</v>
      </c>
      <c r="K361" s="181">
        <v>2</v>
      </c>
      <c r="L361" s="257">
        <v>0</v>
      </c>
      <c r="M361" s="256"/>
      <c r="N361" s="258">
        <f t="shared" si="45"/>
        <v>0</v>
      </c>
      <c r="O361" s="253"/>
      <c r="P361" s="253"/>
      <c r="Q361" s="253"/>
      <c r="R361" s="125"/>
      <c r="T361" s="158" t="s">
        <v>18</v>
      </c>
      <c r="U361" s="41" t="s">
        <v>43</v>
      </c>
      <c r="V361" s="33"/>
      <c r="W361" s="159">
        <f t="shared" si="46"/>
        <v>0</v>
      </c>
      <c r="X361" s="159">
        <v>1.2E-4</v>
      </c>
      <c r="Y361" s="159">
        <f t="shared" si="47"/>
        <v>2.4000000000000001E-4</v>
      </c>
      <c r="Z361" s="159">
        <v>0</v>
      </c>
      <c r="AA361" s="160">
        <f t="shared" si="48"/>
        <v>0</v>
      </c>
      <c r="AR361" s="15" t="s">
        <v>703</v>
      </c>
      <c r="AT361" s="15" t="s">
        <v>237</v>
      </c>
      <c r="AU361" s="15" t="s">
        <v>119</v>
      </c>
      <c r="AY361" s="15" t="s">
        <v>140</v>
      </c>
      <c r="BE361" s="98">
        <f t="shared" si="49"/>
        <v>0</v>
      </c>
      <c r="BF361" s="98">
        <f t="shared" si="50"/>
        <v>0</v>
      </c>
      <c r="BG361" s="98">
        <f t="shared" si="51"/>
        <v>0</v>
      </c>
      <c r="BH361" s="98">
        <f t="shared" si="52"/>
        <v>0</v>
      </c>
      <c r="BI361" s="98">
        <f t="shared" si="53"/>
        <v>0</v>
      </c>
      <c r="BJ361" s="15" t="s">
        <v>119</v>
      </c>
      <c r="BK361" s="161">
        <f t="shared" si="54"/>
        <v>0</v>
      </c>
      <c r="BL361" s="15" t="s">
        <v>703</v>
      </c>
      <c r="BM361" s="15" t="s">
        <v>747</v>
      </c>
    </row>
    <row r="362" spans="2:65" s="1" customFormat="1" ht="31.5" customHeight="1" x14ac:dyDescent="0.25">
      <c r="B362" s="123"/>
      <c r="C362" s="153" t="s">
        <v>748</v>
      </c>
      <c r="D362" s="153" t="s">
        <v>141</v>
      </c>
      <c r="E362" s="154" t="s">
        <v>749</v>
      </c>
      <c r="F362" s="252" t="s">
        <v>750</v>
      </c>
      <c r="G362" s="253"/>
      <c r="H362" s="253"/>
      <c r="I362" s="253"/>
      <c r="J362" s="155" t="s">
        <v>162</v>
      </c>
      <c r="K362" s="156">
        <v>24</v>
      </c>
      <c r="L362" s="249">
        <v>0</v>
      </c>
      <c r="M362" s="253"/>
      <c r="N362" s="254">
        <f t="shared" si="45"/>
        <v>0</v>
      </c>
      <c r="O362" s="253"/>
      <c r="P362" s="253"/>
      <c r="Q362" s="253"/>
      <c r="R362" s="125"/>
      <c r="T362" s="158" t="s">
        <v>18</v>
      </c>
      <c r="U362" s="41" t="s">
        <v>43</v>
      </c>
      <c r="V362" s="33"/>
      <c r="W362" s="159">
        <f t="shared" si="46"/>
        <v>0</v>
      </c>
      <c r="X362" s="159">
        <v>0</v>
      </c>
      <c r="Y362" s="159">
        <f t="shared" si="47"/>
        <v>0</v>
      </c>
      <c r="Z362" s="159">
        <v>0</v>
      </c>
      <c r="AA362" s="160">
        <f t="shared" si="48"/>
        <v>0</v>
      </c>
      <c r="AR362" s="15" t="s">
        <v>441</v>
      </c>
      <c r="AT362" s="15" t="s">
        <v>141</v>
      </c>
      <c r="AU362" s="15" t="s">
        <v>119</v>
      </c>
      <c r="AY362" s="15" t="s">
        <v>140</v>
      </c>
      <c r="BE362" s="98">
        <f t="shared" si="49"/>
        <v>0</v>
      </c>
      <c r="BF362" s="98">
        <f t="shared" si="50"/>
        <v>0</v>
      </c>
      <c r="BG362" s="98">
        <f t="shared" si="51"/>
        <v>0</v>
      </c>
      <c r="BH362" s="98">
        <f t="shared" si="52"/>
        <v>0</v>
      </c>
      <c r="BI362" s="98">
        <f t="shared" si="53"/>
        <v>0</v>
      </c>
      <c r="BJ362" s="15" t="s">
        <v>119</v>
      </c>
      <c r="BK362" s="161">
        <f t="shared" si="54"/>
        <v>0</v>
      </c>
      <c r="BL362" s="15" t="s">
        <v>441</v>
      </c>
      <c r="BM362" s="15" t="s">
        <v>751</v>
      </c>
    </row>
    <row r="363" spans="2:65" s="1" customFormat="1" ht="22.5" customHeight="1" x14ac:dyDescent="0.25">
      <c r="B363" s="123"/>
      <c r="C363" s="178" t="s">
        <v>752</v>
      </c>
      <c r="D363" s="178" t="s">
        <v>237</v>
      </c>
      <c r="E363" s="179" t="s">
        <v>753</v>
      </c>
      <c r="F363" s="255" t="s">
        <v>754</v>
      </c>
      <c r="G363" s="256"/>
      <c r="H363" s="256"/>
      <c r="I363" s="256"/>
      <c r="J363" s="180" t="s">
        <v>162</v>
      </c>
      <c r="K363" s="181">
        <v>24</v>
      </c>
      <c r="L363" s="257">
        <v>0</v>
      </c>
      <c r="M363" s="256"/>
      <c r="N363" s="258">
        <f t="shared" si="45"/>
        <v>0</v>
      </c>
      <c r="O363" s="253"/>
      <c r="P363" s="253"/>
      <c r="Q363" s="253"/>
      <c r="R363" s="125"/>
      <c r="T363" s="158" t="s">
        <v>18</v>
      </c>
      <c r="U363" s="41" t="s">
        <v>43</v>
      </c>
      <c r="V363" s="33"/>
      <c r="W363" s="159">
        <f t="shared" si="46"/>
        <v>0</v>
      </c>
      <c r="X363" s="159">
        <v>1.3999999999999999E-4</v>
      </c>
      <c r="Y363" s="159">
        <f t="shared" si="47"/>
        <v>3.3599999999999997E-3</v>
      </c>
      <c r="Z363" s="159">
        <v>0</v>
      </c>
      <c r="AA363" s="160">
        <f t="shared" si="48"/>
        <v>0</v>
      </c>
      <c r="AR363" s="15" t="s">
        <v>703</v>
      </c>
      <c r="AT363" s="15" t="s">
        <v>237</v>
      </c>
      <c r="AU363" s="15" t="s">
        <v>119</v>
      </c>
      <c r="AY363" s="15" t="s">
        <v>140</v>
      </c>
      <c r="BE363" s="98">
        <f t="shared" si="49"/>
        <v>0</v>
      </c>
      <c r="BF363" s="98">
        <f t="shared" si="50"/>
        <v>0</v>
      </c>
      <c r="BG363" s="98">
        <f t="shared" si="51"/>
        <v>0</v>
      </c>
      <c r="BH363" s="98">
        <f t="shared" si="52"/>
        <v>0</v>
      </c>
      <c r="BI363" s="98">
        <f t="shared" si="53"/>
        <v>0</v>
      </c>
      <c r="BJ363" s="15" t="s">
        <v>119</v>
      </c>
      <c r="BK363" s="161">
        <f t="shared" si="54"/>
        <v>0</v>
      </c>
      <c r="BL363" s="15" t="s">
        <v>703</v>
      </c>
      <c r="BM363" s="15" t="s">
        <v>755</v>
      </c>
    </row>
    <row r="364" spans="2:65" s="1" customFormat="1" ht="31.5" customHeight="1" x14ac:dyDescent="0.25">
      <c r="B364" s="123"/>
      <c r="C364" s="153" t="s">
        <v>756</v>
      </c>
      <c r="D364" s="153" t="s">
        <v>141</v>
      </c>
      <c r="E364" s="154" t="s">
        <v>757</v>
      </c>
      <c r="F364" s="252" t="s">
        <v>758</v>
      </c>
      <c r="G364" s="253"/>
      <c r="H364" s="253"/>
      <c r="I364" s="253"/>
      <c r="J364" s="155" t="s">
        <v>162</v>
      </c>
      <c r="K364" s="156">
        <v>40</v>
      </c>
      <c r="L364" s="249">
        <v>0</v>
      </c>
      <c r="M364" s="253"/>
      <c r="N364" s="254">
        <f t="shared" si="45"/>
        <v>0</v>
      </c>
      <c r="O364" s="253"/>
      <c r="P364" s="253"/>
      <c r="Q364" s="253"/>
      <c r="R364" s="125"/>
      <c r="T364" s="158" t="s">
        <v>18</v>
      </c>
      <c r="U364" s="41" t="s">
        <v>43</v>
      </c>
      <c r="V364" s="33"/>
      <c r="W364" s="159">
        <f t="shared" si="46"/>
        <v>0</v>
      </c>
      <c r="X364" s="159">
        <v>0</v>
      </c>
      <c r="Y364" s="159">
        <f t="shared" si="47"/>
        <v>0</v>
      </c>
      <c r="Z364" s="159">
        <v>0</v>
      </c>
      <c r="AA364" s="160">
        <f t="shared" si="48"/>
        <v>0</v>
      </c>
      <c r="AR364" s="15" t="s">
        <v>441</v>
      </c>
      <c r="AT364" s="15" t="s">
        <v>141</v>
      </c>
      <c r="AU364" s="15" t="s">
        <v>119</v>
      </c>
      <c r="AY364" s="15" t="s">
        <v>140</v>
      </c>
      <c r="BE364" s="98">
        <f t="shared" si="49"/>
        <v>0</v>
      </c>
      <c r="BF364" s="98">
        <f t="shared" si="50"/>
        <v>0</v>
      </c>
      <c r="BG364" s="98">
        <f t="shared" si="51"/>
        <v>0</v>
      </c>
      <c r="BH364" s="98">
        <f t="shared" si="52"/>
        <v>0</v>
      </c>
      <c r="BI364" s="98">
        <f t="shared" si="53"/>
        <v>0</v>
      </c>
      <c r="BJ364" s="15" t="s">
        <v>119</v>
      </c>
      <c r="BK364" s="161">
        <f t="shared" si="54"/>
        <v>0</v>
      </c>
      <c r="BL364" s="15" t="s">
        <v>441</v>
      </c>
      <c r="BM364" s="15" t="s">
        <v>759</v>
      </c>
    </row>
    <row r="365" spans="2:65" s="1" customFormat="1" ht="22.5" customHeight="1" x14ac:dyDescent="0.25">
      <c r="B365" s="123"/>
      <c r="C365" s="178" t="s">
        <v>760</v>
      </c>
      <c r="D365" s="178" t="s">
        <v>237</v>
      </c>
      <c r="E365" s="179" t="s">
        <v>761</v>
      </c>
      <c r="F365" s="255" t="s">
        <v>762</v>
      </c>
      <c r="G365" s="256"/>
      <c r="H365" s="256"/>
      <c r="I365" s="256"/>
      <c r="J365" s="180" t="s">
        <v>162</v>
      </c>
      <c r="K365" s="181">
        <v>40</v>
      </c>
      <c r="L365" s="257">
        <v>0</v>
      </c>
      <c r="M365" s="256"/>
      <c r="N365" s="258">
        <f t="shared" si="45"/>
        <v>0</v>
      </c>
      <c r="O365" s="253"/>
      <c r="P365" s="253"/>
      <c r="Q365" s="253"/>
      <c r="R365" s="125"/>
      <c r="T365" s="158" t="s">
        <v>18</v>
      </c>
      <c r="U365" s="41" t="s">
        <v>43</v>
      </c>
      <c r="V365" s="33"/>
      <c r="W365" s="159">
        <f t="shared" si="46"/>
        <v>0</v>
      </c>
      <c r="X365" s="159">
        <v>1.9000000000000001E-4</v>
      </c>
      <c r="Y365" s="159">
        <f t="shared" si="47"/>
        <v>7.6000000000000009E-3</v>
      </c>
      <c r="Z365" s="159">
        <v>0</v>
      </c>
      <c r="AA365" s="160">
        <f t="shared" si="48"/>
        <v>0</v>
      </c>
      <c r="AR365" s="15" t="s">
        <v>703</v>
      </c>
      <c r="AT365" s="15" t="s">
        <v>237</v>
      </c>
      <c r="AU365" s="15" t="s">
        <v>119</v>
      </c>
      <c r="AY365" s="15" t="s">
        <v>140</v>
      </c>
      <c r="BE365" s="98">
        <f t="shared" si="49"/>
        <v>0</v>
      </c>
      <c r="BF365" s="98">
        <f t="shared" si="50"/>
        <v>0</v>
      </c>
      <c r="BG365" s="98">
        <f t="shared" si="51"/>
        <v>0</v>
      </c>
      <c r="BH365" s="98">
        <f t="shared" si="52"/>
        <v>0</v>
      </c>
      <c r="BI365" s="98">
        <f t="shared" si="53"/>
        <v>0</v>
      </c>
      <c r="BJ365" s="15" t="s">
        <v>119</v>
      </c>
      <c r="BK365" s="161">
        <f t="shared" si="54"/>
        <v>0</v>
      </c>
      <c r="BL365" s="15" t="s">
        <v>703</v>
      </c>
      <c r="BM365" s="15" t="s">
        <v>763</v>
      </c>
    </row>
    <row r="366" spans="2:65" s="1" customFormat="1" ht="31.5" customHeight="1" x14ac:dyDescent="0.25">
      <c r="B366" s="123"/>
      <c r="C366" s="153" t="s">
        <v>764</v>
      </c>
      <c r="D366" s="153" t="s">
        <v>141</v>
      </c>
      <c r="E366" s="154" t="s">
        <v>765</v>
      </c>
      <c r="F366" s="252" t="s">
        <v>766</v>
      </c>
      <c r="G366" s="253"/>
      <c r="H366" s="253"/>
      <c r="I366" s="253"/>
      <c r="J366" s="155" t="s">
        <v>144</v>
      </c>
      <c r="K366" s="156">
        <v>2</v>
      </c>
      <c r="L366" s="249">
        <v>0</v>
      </c>
      <c r="M366" s="253"/>
      <c r="N366" s="254">
        <f t="shared" si="45"/>
        <v>0</v>
      </c>
      <c r="O366" s="253"/>
      <c r="P366" s="253"/>
      <c r="Q366" s="253"/>
      <c r="R366" s="125"/>
      <c r="T366" s="158" t="s">
        <v>18</v>
      </c>
      <c r="U366" s="41" t="s">
        <v>43</v>
      </c>
      <c r="V366" s="33"/>
      <c r="W366" s="159">
        <f t="shared" si="46"/>
        <v>0</v>
      </c>
      <c r="X366" s="159">
        <v>0</v>
      </c>
      <c r="Y366" s="159">
        <f t="shared" si="47"/>
        <v>0</v>
      </c>
      <c r="Z366" s="159">
        <v>0</v>
      </c>
      <c r="AA366" s="160">
        <f t="shared" si="48"/>
        <v>0</v>
      </c>
      <c r="AR366" s="15" t="s">
        <v>441</v>
      </c>
      <c r="AT366" s="15" t="s">
        <v>141</v>
      </c>
      <c r="AU366" s="15" t="s">
        <v>119</v>
      </c>
      <c r="AY366" s="15" t="s">
        <v>140</v>
      </c>
      <c r="BE366" s="98">
        <f t="shared" si="49"/>
        <v>0</v>
      </c>
      <c r="BF366" s="98">
        <f t="shared" si="50"/>
        <v>0</v>
      </c>
      <c r="BG366" s="98">
        <f t="shared" si="51"/>
        <v>0</v>
      </c>
      <c r="BH366" s="98">
        <f t="shared" si="52"/>
        <v>0</v>
      </c>
      <c r="BI366" s="98">
        <f t="shared" si="53"/>
        <v>0</v>
      </c>
      <c r="BJ366" s="15" t="s">
        <v>119</v>
      </c>
      <c r="BK366" s="161">
        <f t="shared" si="54"/>
        <v>0</v>
      </c>
      <c r="BL366" s="15" t="s">
        <v>441</v>
      </c>
      <c r="BM366" s="15" t="s">
        <v>767</v>
      </c>
    </row>
    <row r="367" spans="2:65" s="1" customFormat="1" ht="22.5" customHeight="1" x14ac:dyDescent="0.25">
      <c r="B367" s="123"/>
      <c r="C367" s="153" t="s">
        <v>768</v>
      </c>
      <c r="D367" s="153" t="s">
        <v>141</v>
      </c>
      <c r="E367" s="154" t="s">
        <v>769</v>
      </c>
      <c r="F367" s="252" t="s">
        <v>770</v>
      </c>
      <c r="G367" s="253"/>
      <c r="H367" s="253"/>
      <c r="I367" s="253"/>
      <c r="J367" s="155" t="s">
        <v>144</v>
      </c>
      <c r="K367" s="156">
        <v>3</v>
      </c>
      <c r="L367" s="249">
        <v>0</v>
      </c>
      <c r="M367" s="253"/>
      <c r="N367" s="254">
        <f t="shared" si="45"/>
        <v>0</v>
      </c>
      <c r="O367" s="253"/>
      <c r="P367" s="253"/>
      <c r="Q367" s="253"/>
      <c r="R367" s="125"/>
      <c r="T367" s="158" t="s">
        <v>18</v>
      </c>
      <c r="U367" s="41" t="s">
        <v>43</v>
      </c>
      <c r="V367" s="33"/>
      <c r="W367" s="159">
        <f t="shared" si="46"/>
        <v>0</v>
      </c>
      <c r="X367" s="159">
        <v>0</v>
      </c>
      <c r="Y367" s="159">
        <f t="shared" si="47"/>
        <v>0</v>
      </c>
      <c r="Z367" s="159">
        <v>0</v>
      </c>
      <c r="AA367" s="160">
        <f t="shared" si="48"/>
        <v>0</v>
      </c>
      <c r="AR367" s="15" t="s">
        <v>441</v>
      </c>
      <c r="AT367" s="15" t="s">
        <v>141</v>
      </c>
      <c r="AU367" s="15" t="s">
        <v>119</v>
      </c>
      <c r="AY367" s="15" t="s">
        <v>140</v>
      </c>
      <c r="BE367" s="98">
        <f t="shared" si="49"/>
        <v>0</v>
      </c>
      <c r="BF367" s="98">
        <f t="shared" si="50"/>
        <v>0</v>
      </c>
      <c r="BG367" s="98">
        <f t="shared" si="51"/>
        <v>0</v>
      </c>
      <c r="BH367" s="98">
        <f t="shared" si="52"/>
        <v>0</v>
      </c>
      <c r="BI367" s="98">
        <f t="shared" si="53"/>
        <v>0</v>
      </c>
      <c r="BJ367" s="15" t="s">
        <v>119</v>
      </c>
      <c r="BK367" s="161">
        <f t="shared" si="54"/>
        <v>0</v>
      </c>
      <c r="BL367" s="15" t="s">
        <v>441</v>
      </c>
      <c r="BM367" s="15" t="s">
        <v>771</v>
      </c>
    </row>
    <row r="368" spans="2:65" s="1" customFormat="1" ht="31.5" customHeight="1" x14ac:dyDescent="0.25">
      <c r="B368" s="123"/>
      <c r="C368" s="153" t="s">
        <v>772</v>
      </c>
      <c r="D368" s="153" t="s">
        <v>141</v>
      </c>
      <c r="E368" s="154" t="s">
        <v>773</v>
      </c>
      <c r="F368" s="252" t="s">
        <v>774</v>
      </c>
      <c r="G368" s="253"/>
      <c r="H368" s="253"/>
      <c r="I368" s="253"/>
      <c r="J368" s="155" t="s">
        <v>144</v>
      </c>
      <c r="K368" s="156">
        <v>1</v>
      </c>
      <c r="L368" s="249">
        <v>0</v>
      </c>
      <c r="M368" s="253"/>
      <c r="N368" s="254">
        <f t="shared" si="45"/>
        <v>0</v>
      </c>
      <c r="O368" s="253"/>
      <c r="P368" s="253"/>
      <c r="Q368" s="253"/>
      <c r="R368" s="125"/>
      <c r="T368" s="158" t="s">
        <v>18</v>
      </c>
      <c r="U368" s="41" t="s">
        <v>43</v>
      </c>
      <c r="V368" s="33"/>
      <c r="W368" s="159">
        <f t="shared" si="46"/>
        <v>0</v>
      </c>
      <c r="X368" s="159">
        <v>0</v>
      </c>
      <c r="Y368" s="159">
        <f t="shared" si="47"/>
        <v>0</v>
      </c>
      <c r="Z368" s="159">
        <v>0</v>
      </c>
      <c r="AA368" s="160">
        <f t="shared" si="48"/>
        <v>0</v>
      </c>
      <c r="AR368" s="15" t="s">
        <v>441</v>
      </c>
      <c r="AT368" s="15" t="s">
        <v>141</v>
      </c>
      <c r="AU368" s="15" t="s">
        <v>119</v>
      </c>
      <c r="AY368" s="15" t="s">
        <v>140</v>
      </c>
      <c r="BE368" s="98">
        <f t="shared" si="49"/>
        <v>0</v>
      </c>
      <c r="BF368" s="98">
        <f t="shared" si="50"/>
        <v>0</v>
      </c>
      <c r="BG368" s="98">
        <f t="shared" si="51"/>
        <v>0</v>
      </c>
      <c r="BH368" s="98">
        <f t="shared" si="52"/>
        <v>0</v>
      </c>
      <c r="BI368" s="98">
        <f t="shared" si="53"/>
        <v>0</v>
      </c>
      <c r="BJ368" s="15" t="s">
        <v>119</v>
      </c>
      <c r="BK368" s="161">
        <f t="shared" si="54"/>
        <v>0</v>
      </c>
      <c r="BL368" s="15" t="s">
        <v>441</v>
      </c>
      <c r="BM368" s="15" t="s">
        <v>775</v>
      </c>
    </row>
    <row r="369" spans="2:63" s="1" customFormat="1" ht="49.9" customHeight="1" x14ac:dyDescent="0.35">
      <c r="B369" s="32"/>
      <c r="C369" s="33"/>
      <c r="D369" s="144" t="s">
        <v>776</v>
      </c>
      <c r="E369" s="33"/>
      <c r="F369" s="33"/>
      <c r="G369" s="33"/>
      <c r="H369" s="33"/>
      <c r="I369" s="33"/>
      <c r="J369" s="33"/>
      <c r="K369" s="33"/>
      <c r="L369" s="33"/>
      <c r="M369" s="33"/>
      <c r="N369" s="240">
        <f t="shared" ref="N369:N374" si="55">BK369</f>
        <v>0</v>
      </c>
      <c r="O369" s="241"/>
      <c r="P369" s="241"/>
      <c r="Q369" s="241"/>
      <c r="R369" s="34"/>
      <c r="T369" s="71"/>
      <c r="U369" s="33"/>
      <c r="V369" s="33"/>
      <c r="W369" s="33"/>
      <c r="X369" s="33"/>
      <c r="Y369" s="33"/>
      <c r="Z369" s="33"/>
      <c r="AA369" s="72"/>
      <c r="AT369" s="15" t="s">
        <v>75</v>
      </c>
      <c r="AU369" s="15" t="s">
        <v>76</v>
      </c>
      <c r="AY369" s="15" t="s">
        <v>777</v>
      </c>
      <c r="BK369" s="161">
        <f>SUM(BK370:BK374)</f>
        <v>0</v>
      </c>
    </row>
    <row r="370" spans="2:63" s="1" customFormat="1" ht="22.35" customHeight="1" x14ac:dyDescent="0.25">
      <c r="B370" s="32"/>
      <c r="C370" s="182" t="s">
        <v>18</v>
      </c>
      <c r="D370" s="182" t="s">
        <v>141</v>
      </c>
      <c r="E370" s="183" t="s">
        <v>18</v>
      </c>
      <c r="F370" s="247" t="s">
        <v>18</v>
      </c>
      <c r="G370" s="248"/>
      <c r="H370" s="248"/>
      <c r="I370" s="248"/>
      <c r="J370" s="184" t="s">
        <v>18</v>
      </c>
      <c r="K370" s="157"/>
      <c r="L370" s="249"/>
      <c r="M370" s="250"/>
      <c r="N370" s="251">
        <f t="shared" si="55"/>
        <v>0</v>
      </c>
      <c r="O370" s="250"/>
      <c r="P370" s="250"/>
      <c r="Q370" s="250"/>
      <c r="R370" s="34"/>
      <c r="T370" s="158" t="s">
        <v>18</v>
      </c>
      <c r="U370" s="185" t="s">
        <v>43</v>
      </c>
      <c r="V370" s="33"/>
      <c r="W370" s="33"/>
      <c r="X370" s="33"/>
      <c r="Y370" s="33"/>
      <c r="Z370" s="33"/>
      <c r="AA370" s="72"/>
      <c r="AT370" s="15" t="s">
        <v>777</v>
      </c>
      <c r="AU370" s="15" t="s">
        <v>80</v>
      </c>
      <c r="AY370" s="15" t="s">
        <v>777</v>
      </c>
      <c r="BE370" s="98">
        <f>IF(U370="základná",N370,0)</f>
        <v>0</v>
      </c>
      <c r="BF370" s="98">
        <f>IF(U370="znížená",N370,0)</f>
        <v>0</v>
      </c>
      <c r="BG370" s="98">
        <f>IF(U370="zákl. prenesená",N370,0)</f>
        <v>0</v>
      </c>
      <c r="BH370" s="98">
        <f>IF(U370="zníž. prenesená",N370,0)</f>
        <v>0</v>
      </c>
      <c r="BI370" s="98">
        <f>IF(U370="nulová",N370,0)</f>
        <v>0</v>
      </c>
      <c r="BJ370" s="15" t="s">
        <v>119</v>
      </c>
      <c r="BK370" s="161">
        <f>L370*K370</f>
        <v>0</v>
      </c>
    </row>
    <row r="371" spans="2:63" s="1" customFormat="1" ht="22.35" customHeight="1" x14ac:dyDescent="0.25">
      <c r="B371" s="32"/>
      <c r="C371" s="182" t="s">
        <v>18</v>
      </c>
      <c r="D371" s="182" t="s">
        <v>141</v>
      </c>
      <c r="E371" s="183" t="s">
        <v>18</v>
      </c>
      <c r="F371" s="247" t="s">
        <v>18</v>
      </c>
      <c r="G371" s="248"/>
      <c r="H371" s="248"/>
      <c r="I371" s="248"/>
      <c r="J371" s="184" t="s">
        <v>18</v>
      </c>
      <c r="K371" s="157"/>
      <c r="L371" s="249"/>
      <c r="M371" s="250"/>
      <c r="N371" s="251">
        <f t="shared" si="55"/>
        <v>0</v>
      </c>
      <c r="O371" s="250"/>
      <c r="P371" s="250"/>
      <c r="Q371" s="250"/>
      <c r="R371" s="34"/>
      <c r="T371" s="158" t="s">
        <v>18</v>
      </c>
      <c r="U371" s="185" t="s">
        <v>43</v>
      </c>
      <c r="V371" s="33"/>
      <c r="W371" s="33"/>
      <c r="X371" s="33"/>
      <c r="Y371" s="33"/>
      <c r="Z371" s="33"/>
      <c r="AA371" s="72"/>
      <c r="AT371" s="15" t="s">
        <v>777</v>
      </c>
      <c r="AU371" s="15" t="s">
        <v>80</v>
      </c>
      <c r="AY371" s="15" t="s">
        <v>777</v>
      </c>
      <c r="BE371" s="98">
        <f>IF(U371="základná",N371,0)</f>
        <v>0</v>
      </c>
      <c r="BF371" s="98">
        <f>IF(U371="znížená",N371,0)</f>
        <v>0</v>
      </c>
      <c r="BG371" s="98">
        <f>IF(U371="zákl. prenesená",N371,0)</f>
        <v>0</v>
      </c>
      <c r="BH371" s="98">
        <f>IF(U371="zníž. prenesená",N371,0)</f>
        <v>0</v>
      </c>
      <c r="BI371" s="98">
        <f>IF(U371="nulová",N371,0)</f>
        <v>0</v>
      </c>
      <c r="BJ371" s="15" t="s">
        <v>119</v>
      </c>
      <c r="BK371" s="161">
        <f>L371*K371</f>
        <v>0</v>
      </c>
    </row>
    <row r="372" spans="2:63" s="1" customFormat="1" ht="22.35" customHeight="1" x14ac:dyDescent="0.25">
      <c r="B372" s="32"/>
      <c r="C372" s="182" t="s">
        <v>18</v>
      </c>
      <c r="D372" s="182" t="s">
        <v>141</v>
      </c>
      <c r="E372" s="183" t="s">
        <v>18</v>
      </c>
      <c r="F372" s="247" t="s">
        <v>18</v>
      </c>
      <c r="G372" s="248"/>
      <c r="H372" s="248"/>
      <c r="I372" s="248"/>
      <c r="J372" s="184" t="s">
        <v>18</v>
      </c>
      <c r="K372" s="157"/>
      <c r="L372" s="249"/>
      <c r="M372" s="250"/>
      <c r="N372" s="251">
        <f t="shared" si="55"/>
        <v>0</v>
      </c>
      <c r="O372" s="250"/>
      <c r="P372" s="250"/>
      <c r="Q372" s="250"/>
      <c r="R372" s="34"/>
      <c r="T372" s="158" t="s">
        <v>18</v>
      </c>
      <c r="U372" s="185" t="s">
        <v>43</v>
      </c>
      <c r="V372" s="33"/>
      <c r="W372" s="33"/>
      <c r="X372" s="33"/>
      <c r="Y372" s="33"/>
      <c r="Z372" s="33"/>
      <c r="AA372" s="72"/>
      <c r="AT372" s="15" t="s">
        <v>777</v>
      </c>
      <c r="AU372" s="15" t="s">
        <v>80</v>
      </c>
      <c r="AY372" s="15" t="s">
        <v>777</v>
      </c>
      <c r="BE372" s="98">
        <f>IF(U372="základná",N372,0)</f>
        <v>0</v>
      </c>
      <c r="BF372" s="98">
        <f>IF(U372="znížená",N372,0)</f>
        <v>0</v>
      </c>
      <c r="BG372" s="98">
        <f>IF(U372="zákl. prenesená",N372,0)</f>
        <v>0</v>
      </c>
      <c r="BH372" s="98">
        <f>IF(U372="zníž. prenesená",N372,0)</f>
        <v>0</v>
      </c>
      <c r="BI372" s="98">
        <f>IF(U372="nulová",N372,0)</f>
        <v>0</v>
      </c>
      <c r="BJ372" s="15" t="s">
        <v>119</v>
      </c>
      <c r="BK372" s="161">
        <f>L372*K372</f>
        <v>0</v>
      </c>
    </row>
    <row r="373" spans="2:63" s="1" customFormat="1" ht="22.35" customHeight="1" x14ac:dyDescent="0.25">
      <c r="B373" s="32"/>
      <c r="C373" s="182" t="s">
        <v>18</v>
      </c>
      <c r="D373" s="182" t="s">
        <v>141</v>
      </c>
      <c r="E373" s="183" t="s">
        <v>18</v>
      </c>
      <c r="F373" s="247" t="s">
        <v>18</v>
      </c>
      <c r="G373" s="248"/>
      <c r="H373" s="248"/>
      <c r="I373" s="248"/>
      <c r="J373" s="184" t="s">
        <v>18</v>
      </c>
      <c r="K373" s="157"/>
      <c r="L373" s="249"/>
      <c r="M373" s="250"/>
      <c r="N373" s="251">
        <f t="shared" si="55"/>
        <v>0</v>
      </c>
      <c r="O373" s="250"/>
      <c r="P373" s="250"/>
      <c r="Q373" s="250"/>
      <c r="R373" s="34"/>
      <c r="T373" s="158" t="s">
        <v>18</v>
      </c>
      <c r="U373" s="185" t="s">
        <v>43</v>
      </c>
      <c r="V373" s="33"/>
      <c r="W373" s="33"/>
      <c r="X373" s="33"/>
      <c r="Y373" s="33"/>
      <c r="Z373" s="33"/>
      <c r="AA373" s="72"/>
      <c r="AT373" s="15" t="s">
        <v>777</v>
      </c>
      <c r="AU373" s="15" t="s">
        <v>80</v>
      </c>
      <c r="AY373" s="15" t="s">
        <v>777</v>
      </c>
      <c r="BE373" s="98">
        <f>IF(U373="základná",N373,0)</f>
        <v>0</v>
      </c>
      <c r="BF373" s="98">
        <f>IF(U373="znížená",N373,0)</f>
        <v>0</v>
      </c>
      <c r="BG373" s="98">
        <f>IF(U373="zákl. prenesená",N373,0)</f>
        <v>0</v>
      </c>
      <c r="BH373" s="98">
        <f>IF(U373="zníž. prenesená",N373,0)</f>
        <v>0</v>
      </c>
      <c r="BI373" s="98">
        <f>IF(U373="nulová",N373,0)</f>
        <v>0</v>
      </c>
      <c r="BJ373" s="15" t="s">
        <v>119</v>
      </c>
      <c r="BK373" s="161">
        <f>L373*K373</f>
        <v>0</v>
      </c>
    </row>
    <row r="374" spans="2:63" s="1" customFormat="1" ht="22.35" customHeight="1" x14ac:dyDescent="0.25">
      <c r="B374" s="32"/>
      <c r="C374" s="182" t="s">
        <v>18</v>
      </c>
      <c r="D374" s="182" t="s">
        <v>141</v>
      </c>
      <c r="E374" s="183" t="s">
        <v>18</v>
      </c>
      <c r="F374" s="247" t="s">
        <v>18</v>
      </c>
      <c r="G374" s="248"/>
      <c r="H374" s="248"/>
      <c r="I374" s="248"/>
      <c r="J374" s="184" t="s">
        <v>18</v>
      </c>
      <c r="K374" s="157"/>
      <c r="L374" s="249"/>
      <c r="M374" s="250"/>
      <c r="N374" s="251">
        <f t="shared" si="55"/>
        <v>0</v>
      </c>
      <c r="O374" s="250"/>
      <c r="P374" s="250"/>
      <c r="Q374" s="250"/>
      <c r="R374" s="34"/>
      <c r="T374" s="158" t="s">
        <v>18</v>
      </c>
      <c r="U374" s="185" t="s">
        <v>43</v>
      </c>
      <c r="V374" s="53"/>
      <c r="W374" s="53"/>
      <c r="X374" s="53"/>
      <c r="Y374" s="53"/>
      <c r="Z374" s="53"/>
      <c r="AA374" s="55"/>
      <c r="AT374" s="15" t="s">
        <v>777</v>
      </c>
      <c r="AU374" s="15" t="s">
        <v>80</v>
      </c>
      <c r="AY374" s="15" t="s">
        <v>777</v>
      </c>
      <c r="BE374" s="98">
        <f>IF(U374="základná",N374,0)</f>
        <v>0</v>
      </c>
      <c r="BF374" s="98">
        <f>IF(U374="znížená",N374,0)</f>
        <v>0</v>
      </c>
      <c r="BG374" s="98">
        <f>IF(U374="zákl. prenesená",N374,0)</f>
        <v>0</v>
      </c>
      <c r="BH374" s="98">
        <f>IF(U374="zníž. prenesená",N374,0)</f>
        <v>0</v>
      </c>
      <c r="BI374" s="98">
        <f>IF(U374="nulová",N374,0)</f>
        <v>0</v>
      </c>
      <c r="BJ374" s="15" t="s">
        <v>119</v>
      </c>
      <c r="BK374" s="161">
        <f>L374*K374</f>
        <v>0</v>
      </c>
    </row>
    <row r="375" spans="2:63" s="1" customFormat="1" ht="6.95" customHeight="1" x14ac:dyDescent="0.25">
      <c r="B375" s="56"/>
      <c r="C375" s="57"/>
      <c r="D375" s="57"/>
      <c r="E375" s="57"/>
      <c r="F375" s="57"/>
      <c r="G375" s="57"/>
      <c r="H375" s="57"/>
      <c r="I375" s="57"/>
      <c r="J375" s="57"/>
      <c r="K375" s="57"/>
      <c r="L375" s="57"/>
      <c r="M375" s="57"/>
      <c r="N375" s="57"/>
      <c r="O375" s="57"/>
      <c r="P375" s="57"/>
      <c r="Q375" s="57"/>
      <c r="R375" s="58"/>
    </row>
  </sheetData>
  <sheetProtection password="CC35" sheet="1" objects="1" scenarios="1" formatColumns="0" formatRows="0" sort="0" autoFilter="0"/>
  <mergeCells count="611">
    <mergeCell ref="C2:Q2"/>
    <mergeCell ref="C4:Q4"/>
    <mergeCell ref="F6:P6"/>
    <mergeCell ref="O8:P8"/>
    <mergeCell ref="O10:P10"/>
    <mergeCell ref="O11:P11"/>
    <mergeCell ref="O13:P13"/>
    <mergeCell ref="E14:L14"/>
    <mergeCell ref="O14:P14"/>
    <mergeCell ref="O16:P16"/>
    <mergeCell ref="O17:P17"/>
    <mergeCell ref="O19:P19"/>
    <mergeCell ref="O20:P20"/>
    <mergeCell ref="E23:L23"/>
    <mergeCell ref="M26:P26"/>
    <mergeCell ref="M27:P27"/>
    <mergeCell ref="M29:P29"/>
    <mergeCell ref="H31:J31"/>
    <mergeCell ref="M31:P31"/>
    <mergeCell ref="H32:J32"/>
    <mergeCell ref="M32:P32"/>
    <mergeCell ref="H33:J33"/>
    <mergeCell ref="M33:P33"/>
    <mergeCell ref="H34:J34"/>
    <mergeCell ref="M34:P34"/>
    <mergeCell ref="H35:J35"/>
    <mergeCell ref="M35:P35"/>
    <mergeCell ref="L37:P37"/>
    <mergeCell ref="C76:Q76"/>
    <mergeCell ref="F78:P78"/>
    <mergeCell ref="M80:P80"/>
    <mergeCell ref="M82:Q82"/>
    <mergeCell ref="M83:Q83"/>
    <mergeCell ref="C85:G85"/>
    <mergeCell ref="N85:Q85"/>
    <mergeCell ref="N87:Q87"/>
    <mergeCell ref="N88:Q88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N98:Q98"/>
    <mergeCell ref="N99:Q99"/>
    <mergeCell ref="N100:Q100"/>
    <mergeCell ref="N101:Q101"/>
    <mergeCell ref="N102:Q102"/>
    <mergeCell ref="N103:Q103"/>
    <mergeCell ref="N104:Q104"/>
    <mergeCell ref="N106:Q106"/>
    <mergeCell ref="D107:H107"/>
    <mergeCell ref="N107:Q107"/>
    <mergeCell ref="F122:P122"/>
    <mergeCell ref="D108:H108"/>
    <mergeCell ref="N108:Q108"/>
    <mergeCell ref="D109:H109"/>
    <mergeCell ref="N109:Q109"/>
    <mergeCell ref="D110:H110"/>
    <mergeCell ref="N110:Q110"/>
    <mergeCell ref="M126:Q126"/>
    <mergeCell ref="M127:Q127"/>
    <mergeCell ref="F129:I129"/>
    <mergeCell ref="L129:M129"/>
    <mergeCell ref="N129:Q129"/>
    <mergeCell ref="D111:H111"/>
    <mergeCell ref="N111:Q111"/>
    <mergeCell ref="N112:Q112"/>
    <mergeCell ref="L114:Q114"/>
    <mergeCell ref="C120:Q120"/>
    <mergeCell ref="F133:I133"/>
    <mergeCell ref="L133:M133"/>
    <mergeCell ref="N133:Q133"/>
    <mergeCell ref="F134:I134"/>
    <mergeCell ref="L134:M134"/>
    <mergeCell ref="N134:Q134"/>
    <mergeCell ref="F135:I135"/>
    <mergeCell ref="F136:I136"/>
    <mergeCell ref="L136:M136"/>
    <mergeCell ref="N136:Q136"/>
    <mergeCell ref="F137:I137"/>
    <mergeCell ref="F138:I138"/>
    <mergeCell ref="F139:I139"/>
    <mergeCell ref="F140:I140"/>
    <mergeCell ref="L140:M140"/>
    <mergeCell ref="N140:Q140"/>
    <mergeCell ref="F141:I141"/>
    <mergeCell ref="F142:I142"/>
    <mergeCell ref="L142:M142"/>
    <mergeCell ref="N142:Q142"/>
    <mergeCell ref="F143:I143"/>
    <mergeCell ref="F144:I144"/>
    <mergeCell ref="L144:M144"/>
    <mergeCell ref="N144:Q144"/>
    <mergeCell ref="F145:I145"/>
    <mergeCell ref="F147:I147"/>
    <mergeCell ref="L147:M147"/>
    <mergeCell ref="N147:Q147"/>
    <mergeCell ref="F148:I148"/>
    <mergeCell ref="F149:I149"/>
    <mergeCell ref="L149:M149"/>
    <mergeCell ref="N149:Q149"/>
    <mergeCell ref="F150:I150"/>
    <mergeCell ref="F151:I151"/>
    <mergeCell ref="L151:M151"/>
    <mergeCell ref="N151:Q151"/>
    <mergeCell ref="F152:I152"/>
    <mergeCell ref="L152:M152"/>
    <mergeCell ref="N152:Q152"/>
    <mergeCell ref="F153:I153"/>
    <mergeCell ref="F154:I154"/>
    <mergeCell ref="F155:I155"/>
    <mergeCell ref="F156:I156"/>
    <mergeCell ref="L156:M156"/>
    <mergeCell ref="N156:Q156"/>
    <mergeCell ref="F157:I157"/>
    <mergeCell ref="L157:M157"/>
    <mergeCell ref="N157:Q157"/>
    <mergeCell ref="F158:I158"/>
    <mergeCell ref="F159:I159"/>
    <mergeCell ref="F160:I160"/>
    <mergeCell ref="F161:I161"/>
    <mergeCell ref="F162:I162"/>
    <mergeCell ref="F163:I163"/>
    <mergeCell ref="F164:I164"/>
    <mergeCell ref="L164:M164"/>
    <mergeCell ref="N164:Q164"/>
    <mergeCell ref="F165:I165"/>
    <mergeCell ref="L165:M165"/>
    <mergeCell ref="N165:Q165"/>
    <mergeCell ref="F166:I166"/>
    <mergeCell ref="F167:I167"/>
    <mergeCell ref="L167:M167"/>
    <mergeCell ref="N167:Q167"/>
    <mergeCell ref="F168:I168"/>
    <mergeCell ref="F169:I169"/>
    <mergeCell ref="L169:M169"/>
    <mergeCell ref="N169:Q169"/>
    <mergeCell ref="F170:I170"/>
    <mergeCell ref="F171:I171"/>
    <mergeCell ref="L171:M171"/>
    <mergeCell ref="N171:Q171"/>
    <mergeCell ref="F172:I172"/>
    <mergeCell ref="F173:I173"/>
    <mergeCell ref="L173:M173"/>
    <mergeCell ref="N173:Q173"/>
    <mergeCell ref="F174:I174"/>
    <mergeCell ref="L174:M174"/>
    <mergeCell ref="N174:Q174"/>
    <mergeCell ref="F176:I176"/>
    <mergeCell ref="L176:M176"/>
    <mergeCell ref="N176:Q176"/>
    <mergeCell ref="F177:I177"/>
    <mergeCell ref="F178:I178"/>
    <mergeCell ref="L178:M178"/>
    <mergeCell ref="N178:Q178"/>
    <mergeCell ref="F179:I179"/>
    <mergeCell ref="L179:M179"/>
    <mergeCell ref="N179:Q179"/>
    <mergeCell ref="F180:I180"/>
    <mergeCell ref="F181:I181"/>
    <mergeCell ref="L181:M181"/>
    <mergeCell ref="N181:Q181"/>
    <mergeCell ref="F182:I182"/>
    <mergeCell ref="F183:I183"/>
    <mergeCell ref="L183:M183"/>
    <mergeCell ref="N183:Q183"/>
    <mergeCell ref="F184:I184"/>
    <mergeCell ref="L184:M184"/>
    <mergeCell ref="N184:Q184"/>
    <mergeCell ref="F185:I185"/>
    <mergeCell ref="F186:I186"/>
    <mergeCell ref="F187:I187"/>
    <mergeCell ref="F188:I188"/>
    <mergeCell ref="F189:I189"/>
    <mergeCell ref="L189:M189"/>
    <mergeCell ref="N189:Q189"/>
    <mergeCell ref="F190:I190"/>
    <mergeCell ref="F191:I191"/>
    <mergeCell ref="F192:I192"/>
    <mergeCell ref="F193:I193"/>
    <mergeCell ref="L193:M193"/>
    <mergeCell ref="N193:Q193"/>
    <mergeCell ref="F194:I194"/>
    <mergeCell ref="F195:I195"/>
    <mergeCell ref="L195:M195"/>
    <mergeCell ref="N195:Q195"/>
    <mergeCell ref="F196:I196"/>
    <mergeCell ref="L196:M196"/>
    <mergeCell ref="N196:Q196"/>
    <mergeCell ref="F197:I197"/>
    <mergeCell ref="F198:I198"/>
    <mergeCell ref="L198:M198"/>
    <mergeCell ref="N198:Q198"/>
    <mergeCell ref="F199:I199"/>
    <mergeCell ref="F200:I200"/>
    <mergeCell ref="F201:I201"/>
    <mergeCell ref="F202:I202"/>
    <mergeCell ref="L202:M202"/>
    <mergeCell ref="N202:Q202"/>
    <mergeCell ref="F203:I203"/>
    <mergeCell ref="F204:I204"/>
    <mergeCell ref="L204:M204"/>
    <mergeCell ref="N204:Q204"/>
    <mergeCell ref="F205:I205"/>
    <mergeCell ref="F206:I206"/>
    <mergeCell ref="L206:M206"/>
    <mergeCell ref="N206:Q206"/>
    <mergeCell ref="F207:I207"/>
    <mergeCell ref="F208:I208"/>
    <mergeCell ref="L208:M208"/>
    <mergeCell ref="N208:Q208"/>
    <mergeCell ref="F209:I209"/>
    <mergeCell ref="F210:I210"/>
    <mergeCell ref="L210:M210"/>
    <mergeCell ref="N210:Q210"/>
    <mergeCell ref="F211:I211"/>
    <mergeCell ref="F212:I212"/>
    <mergeCell ref="L212:M212"/>
    <mergeCell ref="N212:Q212"/>
    <mergeCell ref="F213:I213"/>
    <mergeCell ref="F214:I214"/>
    <mergeCell ref="L214:M214"/>
    <mergeCell ref="N214:Q214"/>
    <mergeCell ref="F215:I215"/>
    <mergeCell ref="F216:I216"/>
    <mergeCell ref="F217:I217"/>
    <mergeCell ref="F218:I218"/>
    <mergeCell ref="L218:M218"/>
    <mergeCell ref="N218:Q218"/>
    <mergeCell ref="F219:I219"/>
    <mergeCell ref="L219:M219"/>
    <mergeCell ref="N219:Q219"/>
    <mergeCell ref="F220:I220"/>
    <mergeCell ref="F221:I221"/>
    <mergeCell ref="L221:M221"/>
    <mergeCell ref="N221:Q221"/>
    <mergeCell ref="F222:I222"/>
    <mergeCell ref="L222:M222"/>
    <mergeCell ref="N222:Q222"/>
    <mergeCell ref="F223:I223"/>
    <mergeCell ref="F224:I224"/>
    <mergeCell ref="F225:I225"/>
    <mergeCell ref="F226:I226"/>
    <mergeCell ref="L226:M226"/>
    <mergeCell ref="N226:Q226"/>
    <mergeCell ref="F227:I227"/>
    <mergeCell ref="L227:M227"/>
    <mergeCell ref="N227:Q227"/>
    <mergeCell ref="F228:I228"/>
    <mergeCell ref="L228:M228"/>
    <mergeCell ref="N228:Q228"/>
    <mergeCell ref="F229:I229"/>
    <mergeCell ref="L229:M229"/>
    <mergeCell ref="N229:Q229"/>
    <mergeCell ref="F230:I230"/>
    <mergeCell ref="L230:M230"/>
    <mergeCell ref="N230:Q230"/>
    <mergeCell ref="F232:I232"/>
    <mergeCell ref="L232:M232"/>
    <mergeCell ref="N232:Q232"/>
    <mergeCell ref="F235:I235"/>
    <mergeCell ref="L235:M235"/>
    <mergeCell ref="N235:Q235"/>
    <mergeCell ref="F236:I236"/>
    <mergeCell ref="L236:M236"/>
    <mergeCell ref="N236:Q236"/>
    <mergeCell ref="F237:I237"/>
    <mergeCell ref="L237:M237"/>
    <mergeCell ref="N237:Q237"/>
    <mergeCell ref="F238:I238"/>
    <mergeCell ref="F239:I239"/>
    <mergeCell ref="L239:M239"/>
    <mergeCell ref="N239:Q239"/>
    <mergeCell ref="F241:I241"/>
    <mergeCell ref="L241:M241"/>
    <mergeCell ref="N241:Q241"/>
    <mergeCell ref="F242:I242"/>
    <mergeCell ref="F243:I243"/>
    <mergeCell ref="L243:M243"/>
    <mergeCell ref="N243:Q243"/>
    <mergeCell ref="F244:I244"/>
    <mergeCell ref="L244:M244"/>
    <mergeCell ref="N244:Q244"/>
    <mergeCell ref="F245:I245"/>
    <mergeCell ref="L245:M245"/>
    <mergeCell ref="N245:Q245"/>
    <mergeCell ref="F246:I246"/>
    <mergeCell ref="L246:M246"/>
    <mergeCell ref="N246:Q246"/>
    <mergeCell ref="F247:I247"/>
    <mergeCell ref="L247:M247"/>
    <mergeCell ref="N247:Q247"/>
    <mergeCell ref="F248:I248"/>
    <mergeCell ref="L248:M248"/>
    <mergeCell ref="N248:Q248"/>
    <mergeCell ref="F250:I250"/>
    <mergeCell ref="L250:M250"/>
    <mergeCell ref="N250:Q250"/>
    <mergeCell ref="F251:I251"/>
    <mergeCell ref="L251:M251"/>
    <mergeCell ref="N251:Q251"/>
    <mergeCell ref="F252:I252"/>
    <mergeCell ref="L252:M252"/>
    <mergeCell ref="N252:Q252"/>
    <mergeCell ref="F253:I253"/>
    <mergeCell ref="L253:M253"/>
    <mergeCell ref="N253:Q253"/>
    <mergeCell ref="F254:I254"/>
    <mergeCell ref="L254:M254"/>
    <mergeCell ref="N254:Q254"/>
    <mergeCell ref="F255:I255"/>
    <mergeCell ref="L255:M255"/>
    <mergeCell ref="N255:Q255"/>
    <mergeCell ref="F256:I256"/>
    <mergeCell ref="L256:M256"/>
    <mergeCell ref="N256:Q256"/>
    <mergeCell ref="F257:I257"/>
    <mergeCell ref="L257:M257"/>
    <mergeCell ref="N257:Q257"/>
    <mergeCell ref="F259:I259"/>
    <mergeCell ref="L259:M259"/>
    <mergeCell ref="N259:Q259"/>
    <mergeCell ref="F260:I260"/>
    <mergeCell ref="L260:M260"/>
    <mergeCell ref="N260:Q260"/>
    <mergeCell ref="F261:I261"/>
    <mergeCell ref="L261:M261"/>
    <mergeCell ref="N261:Q261"/>
    <mergeCell ref="F262:I262"/>
    <mergeCell ref="L262:M262"/>
    <mergeCell ref="N262:Q262"/>
    <mergeCell ref="F263:I263"/>
    <mergeCell ref="F264:I264"/>
    <mergeCell ref="L264:M264"/>
    <mergeCell ref="N264:Q264"/>
    <mergeCell ref="F265:I265"/>
    <mergeCell ref="L265:M265"/>
    <mergeCell ref="N265:Q265"/>
    <mergeCell ref="F267:I267"/>
    <mergeCell ref="L267:M267"/>
    <mergeCell ref="N267:Q267"/>
    <mergeCell ref="F268:I268"/>
    <mergeCell ref="F269:I269"/>
    <mergeCell ref="L269:M269"/>
    <mergeCell ref="N269:Q269"/>
    <mergeCell ref="F270:I270"/>
    <mergeCell ref="L270:M270"/>
    <mergeCell ref="N270:Q270"/>
    <mergeCell ref="F271:I271"/>
    <mergeCell ref="F272:I272"/>
    <mergeCell ref="L272:M272"/>
    <mergeCell ref="N272:Q272"/>
    <mergeCell ref="F273:I273"/>
    <mergeCell ref="L273:M273"/>
    <mergeCell ref="N273:Q273"/>
    <mergeCell ref="F274:I274"/>
    <mergeCell ref="F275:I275"/>
    <mergeCell ref="F276:I276"/>
    <mergeCell ref="F277:I277"/>
    <mergeCell ref="L277:M277"/>
    <mergeCell ref="N277:Q277"/>
    <mergeCell ref="F278:I278"/>
    <mergeCell ref="L278:M278"/>
    <mergeCell ref="N278:Q278"/>
    <mergeCell ref="F279:I279"/>
    <mergeCell ref="F280:I280"/>
    <mergeCell ref="L280:M280"/>
    <mergeCell ref="N280:Q280"/>
    <mergeCell ref="F281:I281"/>
    <mergeCell ref="L281:M281"/>
    <mergeCell ref="N281:Q281"/>
    <mergeCell ref="F282:I282"/>
    <mergeCell ref="F283:I283"/>
    <mergeCell ref="L283:M283"/>
    <mergeCell ref="N283:Q283"/>
    <mergeCell ref="F284:I284"/>
    <mergeCell ref="L284:M284"/>
    <mergeCell ref="N284:Q284"/>
    <mergeCell ref="F285:I285"/>
    <mergeCell ref="L285:M285"/>
    <mergeCell ref="N285:Q285"/>
    <mergeCell ref="F286:I286"/>
    <mergeCell ref="L286:M286"/>
    <mergeCell ref="N286:Q286"/>
    <mergeCell ref="F287:I287"/>
    <mergeCell ref="L287:M287"/>
    <mergeCell ref="N287:Q287"/>
    <mergeCell ref="F288:I288"/>
    <mergeCell ref="F289:I289"/>
    <mergeCell ref="L289:M289"/>
    <mergeCell ref="N289:Q289"/>
    <mergeCell ref="F290:I290"/>
    <mergeCell ref="L290:M290"/>
    <mergeCell ref="N290:Q290"/>
    <mergeCell ref="F291:I291"/>
    <mergeCell ref="L291:M291"/>
    <mergeCell ref="N291:Q291"/>
    <mergeCell ref="F292:I292"/>
    <mergeCell ref="L292:M292"/>
    <mergeCell ref="N292:Q292"/>
    <mergeCell ref="F293:I293"/>
    <mergeCell ref="L293:M293"/>
    <mergeCell ref="N293:Q293"/>
    <mergeCell ref="F294:I294"/>
    <mergeCell ref="L294:M294"/>
    <mergeCell ref="N294:Q294"/>
    <mergeCell ref="F295:I295"/>
    <mergeCell ref="L295:M295"/>
    <mergeCell ref="N295:Q295"/>
    <mergeCell ref="F296:I296"/>
    <mergeCell ref="L296:M296"/>
    <mergeCell ref="N296:Q296"/>
    <mergeCell ref="F297:I297"/>
    <mergeCell ref="L297:M297"/>
    <mergeCell ref="N297:Q297"/>
    <mergeCell ref="F298:I298"/>
    <mergeCell ref="L298:M298"/>
    <mergeCell ref="N298:Q298"/>
    <mergeCell ref="F299:I299"/>
    <mergeCell ref="F300:I300"/>
    <mergeCell ref="F301:I301"/>
    <mergeCell ref="F302:I302"/>
    <mergeCell ref="L302:M302"/>
    <mergeCell ref="N302:Q302"/>
    <mergeCell ref="F303:I303"/>
    <mergeCell ref="L303:M303"/>
    <mergeCell ref="N303:Q303"/>
    <mergeCell ref="F304:I304"/>
    <mergeCell ref="F305:I305"/>
    <mergeCell ref="L305:M305"/>
    <mergeCell ref="N305:Q305"/>
    <mergeCell ref="F306:I306"/>
    <mergeCell ref="L306:M306"/>
    <mergeCell ref="N306:Q306"/>
    <mergeCell ref="F308:I308"/>
    <mergeCell ref="L308:M308"/>
    <mergeCell ref="N308:Q308"/>
    <mergeCell ref="N307:Q307"/>
    <mergeCell ref="F309:I309"/>
    <mergeCell ref="F310:I310"/>
    <mergeCell ref="L310:M310"/>
    <mergeCell ref="N310:Q310"/>
    <mergeCell ref="F311:I311"/>
    <mergeCell ref="L311:M311"/>
    <mergeCell ref="N311:Q311"/>
    <mergeCell ref="F312:I312"/>
    <mergeCell ref="F313:I313"/>
    <mergeCell ref="L313:M313"/>
    <mergeCell ref="N313:Q313"/>
    <mergeCell ref="F314:I314"/>
    <mergeCell ref="L314:M314"/>
    <mergeCell ref="N314:Q314"/>
    <mergeCell ref="F315:I315"/>
    <mergeCell ref="L315:M315"/>
    <mergeCell ref="N315:Q315"/>
    <mergeCell ref="F316:I316"/>
    <mergeCell ref="L316:M316"/>
    <mergeCell ref="N316:Q316"/>
    <mergeCell ref="F317:I317"/>
    <mergeCell ref="L317:M317"/>
    <mergeCell ref="N317:Q317"/>
    <mergeCell ref="F318:I318"/>
    <mergeCell ref="L318:M318"/>
    <mergeCell ref="N318:Q318"/>
    <mergeCell ref="F320:I320"/>
    <mergeCell ref="L320:M320"/>
    <mergeCell ref="N320:Q320"/>
    <mergeCell ref="F321:I321"/>
    <mergeCell ref="L321:M321"/>
    <mergeCell ref="N321:Q321"/>
    <mergeCell ref="F322:I322"/>
    <mergeCell ref="L322:M322"/>
    <mergeCell ref="N322:Q322"/>
    <mergeCell ref="F323:I323"/>
    <mergeCell ref="F324:I324"/>
    <mergeCell ref="L324:M324"/>
    <mergeCell ref="N324:Q324"/>
    <mergeCell ref="F325:I325"/>
    <mergeCell ref="L325:M325"/>
    <mergeCell ref="N325:Q325"/>
    <mergeCell ref="F326:I326"/>
    <mergeCell ref="L326:M326"/>
    <mergeCell ref="N326:Q326"/>
    <mergeCell ref="F327:I327"/>
    <mergeCell ref="F328:I328"/>
    <mergeCell ref="F329:I329"/>
    <mergeCell ref="F330:I330"/>
    <mergeCell ref="F331:I331"/>
    <mergeCell ref="F332:I332"/>
    <mergeCell ref="F334:I334"/>
    <mergeCell ref="L334:M334"/>
    <mergeCell ref="N334:Q334"/>
    <mergeCell ref="F335:I335"/>
    <mergeCell ref="F336:I336"/>
    <mergeCell ref="L336:M336"/>
    <mergeCell ref="N336:Q336"/>
    <mergeCell ref="F337:I337"/>
    <mergeCell ref="L337:M337"/>
    <mergeCell ref="N337:Q337"/>
    <mergeCell ref="F338:I338"/>
    <mergeCell ref="L338:M338"/>
    <mergeCell ref="N338:Q338"/>
    <mergeCell ref="F339:I339"/>
    <mergeCell ref="F340:I340"/>
    <mergeCell ref="F341:I341"/>
    <mergeCell ref="F342:I342"/>
    <mergeCell ref="F343:I343"/>
    <mergeCell ref="F344:I344"/>
    <mergeCell ref="F345:I345"/>
    <mergeCell ref="F348:I348"/>
    <mergeCell ref="L348:M348"/>
    <mergeCell ref="N348:Q348"/>
    <mergeCell ref="F349:I349"/>
    <mergeCell ref="L349:M349"/>
    <mergeCell ref="N349:Q349"/>
    <mergeCell ref="F350:I350"/>
    <mergeCell ref="L350:M350"/>
    <mergeCell ref="N350:Q350"/>
    <mergeCell ref="F351:I351"/>
    <mergeCell ref="L351:M351"/>
    <mergeCell ref="N351:Q351"/>
    <mergeCell ref="F352:I352"/>
    <mergeCell ref="L352:M352"/>
    <mergeCell ref="N352:Q352"/>
    <mergeCell ref="F353:I353"/>
    <mergeCell ref="L353:M353"/>
    <mergeCell ref="N353:Q353"/>
    <mergeCell ref="F354:I354"/>
    <mergeCell ref="L354:M354"/>
    <mergeCell ref="N354:Q354"/>
    <mergeCell ref="F355:I355"/>
    <mergeCell ref="L355:M355"/>
    <mergeCell ref="N355:Q355"/>
    <mergeCell ref="F356:I356"/>
    <mergeCell ref="L356:M356"/>
    <mergeCell ref="N356:Q356"/>
    <mergeCell ref="F357:I357"/>
    <mergeCell ref="L357:M357"/>
    <mergeCell ref="N357:Q357"/>
    <mergeCell ref="F358:I358"/>
    <mergeCell ref="L358:M358"/>
    <mergeCell ref="N358:Q358"/>
    <mergeCell ref="F359:I359"/>
    <mergeCell ref="L359:M359"/>
    <mergeCell ref="N359:Q359"/>
    <mergeCell ref="F360:I360"/>
    <mergeCell ref="L360:M360"/>
    <mergeCell ref="N360:Q360"/>
    <mergeCell ref="F361:I361"/>
    <mergeCell ref="L361:M361"/>
    <mergeCell ref="N361:Q361"/>
    <mergeCell ref="F362:I362"/>
    <mergeCell ref="L362:M362"/>
    <mergeCell ref="N362:Q362"/>
    <mergeCell ref="F363:I363"/>
    <mergeCell ref="L363:M363"/>
    <mergeCell ref="N363:Q363"/>
    <mergeCell ref="F364:I364"/>
    <mergeCell ref="L364:M364"/>
    <mergeCell ref="N364:Q364"/>
    <mergeCell ref="F365:I365"/>
    <mergeCell ref="L365:M365"/>
    <mergeCell ref="N365:Q365"/>
    <mergeCell ref="F366:I366"/>
    <mergeCell ref="L366:M366"/>
    <mergeCell ref="N366:Q366"/>
    <mergeCell ref="F367:I367"/>
    <mergeCell ref="L367:M367"/>
    <mergeCell ref="N367:Q367"/>
    <mergeCell ref="F368:I368"/>
    <mergeCell ref="L368:M368"/>
    <mergeCell ref="N368:Q368"/>
    <mergeCell ref="F370:I370"/>
    <mergeCell ref="L370:M370"/>
    <mergeCell ref="N370:Q370"/>
    <mergeCell ref="F371:I371"/>
    <mergeCell ref="L371:M371"/>
    <mergeCell ref="N371:Q371"/>
    <mergeCell ref="F372:I372"/>
    <mergeCell ref="L372:M372"/>
    <mergeCell ref="N372:Q372"/>
    <mergeCell ref="F373:I373"/>
    <mergeCell ref="L373:M373"/>
    <mergeCell ref="N373:Q373"/>
    <mergeCell ref="F374:I374"/>
    <mergeCell ref="L374:M374"/>
    <mergeCell ref="N374:Q374"/>
    <mergeCell ref="H1:K1"/>
    <mergeCell ref="N233:Q233"/>
    <mergeCell ref="N234:Q234"/>
    <mergeCell ref="N240:Q240"/>
    <mergeCell ref="N249:Q249"/>
    <mergeCell ref="N258:Q258"/>
    <mergeCell ref="N130:Q130"/>
    <mergeCell ref="N131:Q131"/>
    <mergeCell ref="N132:Q132"/>
    <mergeCell ref="N146:Q146"/>
    <mergeCell ref="S2:AC2"/>
    <mergeCell ref="N319:Q319"/>
    <mergeCell ref="N333:Q333"/>
    <mergeCell ref="N346:Q346"/>
    <mergeCell ref="N347:Q347"/>
    <mergeCell ref="N369:Q369"/>
    <mergeCell ref="N266:Q266"/>
    <mergeCell ref="N175:Q175"/>
    <mergeCell ref="N231:Q231"/>
    <mergeCell ref="M124:P124"/>
  </mergeCells>
  <dataValidations count="2">
    <dataValidation type="list" allowBlank="1" showInputMessage="1" showErrorMessage="1" error="Povolené sú hodnoty K a M." sqref="D370:D375">
      <formula1>"K,M"</formula1>
    </dataValidation>
    <dataValidation type="list" allowBlank="1" showInputMessage="1" showErrorMessage="1" error="Povolené sú hodnoty základná, znížená, nulová." sqref="U370:U375">
      <formula1>"základná,znížená,nulová"</formula1>
    </dataValidation>
  </dataValidations>
  <hyperlinks>
    <hyperlink ref="F1:G1" location="C2" tooltip="Krycí list rozpočtu" display="1) Krycí list rozpočtu"/>
    <hyperlink ref="H1:K1" location="C85" tooltip="Rekapitulácia rozpočtu" display="2) Rekapitulácia rozpočtu"/>
    <hyperlink ref="L1" location="C129" tooltip="Rozpočet" display="3) Rozpočet"/>
    <hyperlink ref="S1:T1" location="'Rekapitulácia stavby'!C2" tooltip="Rekapitulácia stavby" display="Rekapitulácia stavby"/>
  </hyperlinks>
  <pageMargins left="0.58333331346511841" right="0.58333331346511841" top="0.5" bottom="0.46666666865348816" header="0" footer="0"/>
  <pageSetup paperSize="9" fitToHeight="100" orientation="portrait" blackAndWhite="1" errors="blank" r:id="rId1"/>
  <headerFooter>
    <oddFooter>&amp;CStrana &amp;P z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/>
</file>

<file path=customXml/itemProps1.xml><?xml version="1.0" encoding="utf-8"?>
<ds:datastoreItem xmlns:ds="http://schemas.openxmlformats.org/officeDocument/2006/customXml" ds:itemID="{DBF8E7F6-C4F6-4382-86E6-18A766D6CE9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1181 - Stavebné úpravy a ...</vt:lpstr>
      <vt:lpstr>'1181 - Stavebné úpravy a ...'!Názvy_tlače</vt:lpstr>
      <vt:lpstr>'Rekapitulácia stavby'!Názvy_tlače</vt:lpstr>
      <vt:lpstr>'1181 - Stavebné úpravy a 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JURAJ</dc:creator>
  <cp:lastModifiedBy>Používateľ systému Windows</cp:lastModifiedBy>
  <dcterms:created xsi:type="dcterms:W3CDTF">2016-04-19T07:25:00Z</dcterms:created>
  <dcterms:modified xsi:type="dcterms:W3CDTF">2018-04-25T07:57:49Z</dcterms:modified>
</cp:coreProperties>
</file>